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8085"/>
  </bookViews>
  <sheets>
    <sheet name="részletes költségbontás" sheetId="1" r:id="rId1"/>
  </sheets>
  <definedNames>
    <definedName name="_xlnm._FilterDatabase" localSheetId="0" hidden="1">'részletes költségbontás'!$A$3:$EM$35</definedName>
    <definedName name="_xlnm.Print_Area" localSheetId="0">'részletes költségbontás'!$A$1:$Q$35</definedName>
  </definedNames>
  <calcPr calcId="145621"/>
</workbook>
</file>

<file path=xl/calcChain.xml><?xml version="1.0" encoding="utf-8"?>
<calcChain xmlns="http://schemas.openxmlformats.org/spreadsheetml/2006/main">
  <c r="M28" i="1" l="1"/>
  <c r="N28" i="1"/>
  <c r="M29" i="1"/>
  <c r="N29" i="1"/>
  <c r="M30" i="1"/>
  <c r="N30" i="1"/>
  <c r="M31" i="1"/>
  <c r="M32" i="1"/>
  <c r="N27" i="1"/>
  <c r="M27" i="1"/>
  <c r="M21" i="1"/>
  <c r="N21" i="1"/>
  <c r="M22" i="1"/>
  <c r="N22" i="1"/>
  <c r="M23" i="1"/>
  <c r="N23" i="1"/>
  <c r="M24" i="1"/>
  <c r="M25" i="1"/>
  <c r="N25" i="1"/>
  <c r="N20" i="1"/>
  <c r="M20" i="1"/>
  <c r="M16" i="1"/>
  <c r="N16" i="1"/>
  <c r="M17" i="1"/>
  <c r="M18" i="1"/>
  <c r="N15" i="1"/>
  <c r="M15" i="1"/>
  <c r="M11" i="1"/>
  <c r="N11" i="1"/>
  <c r="M12" i="1"/>
  <c r="N12" i="1"/>
  <c r="M13" i="1"/>
  <c r="N13" i="1"/>
  <c r="N10" i="1"/>
  <c r="M10" i="1"/>
  <c r="M6" i="1"/>
  <c r="N6" i="1"/>
  <c r="M7" i="1"/>
  <c r="M8" i="1"/>
  <c r="N8" i="1"/>
  <c r="N5" i="1"/>
  <c r="M5" i="1"/>
  <c r="F4" i="1" l="1"/>
  <c r="E26" i="1" l="1"/>
  <c r="D38" i="1" l="1"/>
  <c r="D33" i="1"/>
  <c r="F19" i="1" l="1"/>
  <c r="J19" i="1"/>
  <c r="L25" i="1"/>
  <c r="L23" i="1"/>
  <c r="L22" i="1"/>
  <c r="L21" i="1"/>
  <c r="L20" i="1"/>
  <c r="K7" i="1" l="1"/>
  <c r="N7" i="1" s="1"/>
  <c r="F26" i="1" l="1"/>
  <c r="L16" i="1"/>
  <c r="L15" i="1"/>
  <c r="J14" i="1"/>
  <c r="F14" i="1"/>
  <c r="J9" i="1"/>
  <c r="F9" i="1"/>
  <c r="L8" i="1"/>
  <c r="L6" i="1"/>
  <c r="L5" i="1"/>
  <c r="J4" i="1"/>
  <c r="G7" i="1" l="1"/>
  <c r="G8" i="1"/>
  <c r="O8" i="1" s="1"/>
  <c r="H8" i="1" l="1"/>
  <c r="G25" i="1"/>
  <c r="O25" i="1" s="1"/>
  <c r="L7" i="1"/>
  <c r="O7" i="1" s="1"/>
  <c r="K4" i="1" l="1"/>
  <c r="N4" i="1" s="1"/>
  <c r="H7" i="1"/>
  <c r="L4" i="1" l="1"/>
  <c r="E35" i="1" l="1"/>
  <c r="G35" i="1" s="1"/>
  <c r="G24" i="1"/>
  <c r="G6" i="1"/>
  <c r="G17" i="1"/>
  <c r="K17" i="1"/>
  <c r="G13" i="1"/>
  <c r="G12" i="1"/>
  <c r="G32" i="1"/>
  <c r="K32" i="1"/>
  <c r="N32" i="1" s="1"/>
  <c r="E4" i="1"/>
  <c r="M4" i="1" s="1"/>
  <c r="G5" i="1"/>
  <c r="G18" i="1"/>
  <c r="K18" i="1"/>
  <c r="N18" i="1" s="1"/>
  <c r="G31" i="1"/>
  <c r="K31" i="1"/>
  <c r="K24" i="1"/>
  <c r="N24" i="1" s="1"/>
  <c r="N31" i="1" l="1"/>
  <c r="H5" i="1"/>
  <c r="O5" i="1"/>
  <c r="H6" i="1"/>
  <c r="O6" i="1"/>
  <c r="N17" i="1"/>
  <c r="H35" i="1"/>
  <c r="G4" i="1"/>
  <c r="H17" i="1"/>
  <c r="K19" i="1"/>
  <c r="N19" i="1" s="1"/>
  <c r="L24" i="1"/>
  <c r="H18" i="1"/>
  <c r="K9" i="1"/>
  <c r="N9" i="1" s="1"/>
  <c r="K14" i="1"/>
  <c r="N14" i="1" s="1"/>
  <c r="L17" i="1"/>
  <c r="O17" i="1" s="1"/>
  <c r="L18" i="1"/>
  <c r="O18" i="1" s="1"/>
  <c r="L31" i="1"/>
  <c r="O31" i="1" s="1"/>
  <c r="H4" i="1" l="1"/>
  <c r="O4" i="1"/>
  <c r="O24" i="1"/>
  <c r="L19" i="1"/>
  <c r="L9" i="1"/>
  <c r="L30" i="1" l="1"/>
  <c r="L28" i="1"/>
  <c r="G28" i="1" l="1"/>
  <c r="O28" i="1" s="1"/>
  <c r="G30" i="1"/>
  <c r="O30" i="1" s="1"/>
  <c r="G29" i="1"/>
  <c r="G27" i="1"/>
  <c r="H28" i="1" l="1"/>
  <c r="G21" i="1"/>
  <c r="O21" i="1" s="1"/>
  <c r="G26" i="1"/>
  <c r="G23" i="1"/>
  <c r="O23" i="1" s="1"/>
  <c r="G16" i="1"/>
  <c r="O16" i="1" s="1"/>
  <c r="H30" i="1"/>
  <c r="G20" i="1" l="1"/>
  <c r="O20" i="1" s="1"/>
  <c r="E19" i="1"/>
  <c r="M19" i="1" s="1"/>
  <c r="H16" i="1"/>
  <c r="G22" i="1"/>
  <c r="O22" i="1" s="1"/>
  <c r="H23" i="1"/>
  <c r="H21" i="1"/>
  <c r="G19" i="1" l="1"/>
  <c r="O19" i="1" s="1"/>
  <c r="L11" i="1"/>
  <c r="L32" i="1" l="1"/>
  <c r="L29" i="1"/>
  <c r="O29" i="1" s="1"/>
  <c r="L27" i="1"/>
  <c r="J26" i="1"/>
  <c r="M26" i="1" s="1"/>
  <c r="K26" i="1"/>
  <c r="N26" i="1" s="1"/>
  <c r="L13" i="1"/>
  <c r="O13" i="1" s="1"/>
  <c r="L12" i="1"/>
  <c r="O12" i="1" s="1"/>
  <c r="L10" i="1"/>
  <c r="O32" i="1" l="1"/>
  <c r="O27" i="1"/>
  <c r="N33" i="1"/>
  <c r="E34" i="1"/>
  <c r="G11" i="1"/>
  <c r="O11" i="1" s="1"/>
  <c r="G10" i="1"/>
  <c r="O10" i="1" s="1"/>
  <c r="E9" i="1"/>
  <c r="M9" i="1" s="1"/>
  <c r="G15" i="1"/>
  <c r="O15" i="1" s="1"/>
  <c r="E14" i="1"/>
  <c r="M14" i="1" s="1"/>
  <c r="L26" i="1"/>
  <c r="O26" i="1" s="1"/>
  <c r="M33" i="1" l="1"/>
  <c r="E33" i="1"/>
  <c r="H11" i="1"/>
  <c r="H15" i="1"/>
  <c r="G9" i="1"/>
  <c r="O9" i="1" s="1"/>
  <c r="G14" i="1"/>
  <c r="H9" i="1" l="1"/>
  <c r="K35" i="1"/>
  <c r="J35" i="1"/>
  <c r="J34" i="1"/>
  <c r="J33" i="1"/>
  <c r="F35" i="1"/>
  <c r="F34" i="1"/>
  <c r="L35" i="1" l="1"/>
  <c r="M35" i="1"/>
  <c r="H29" i="1"/>
  <c r="H20" i="1"/>
  <c r="H22" i="1"/>
  <c r="H10" i="1"/>
  <c r="H13" i="1"/>
  <c r="F33" i="1"/>
  <c r="H12" i="1"/>
  <c r="K33" i="1" l="1"/>
  <c r="L14" i="1"/>
  <c r="O14" i="1" s="1"/>
  <c r="H19" i="1"/>
  <c r="H14" i="1"/>
  <c r="K34" i="1"/>
  <c r="O33" i="1" l="1"/>
  <c r="L33" i="1"/>
  <c r="N35" i="1"/>
  <c r="L34" i="1"/>
  <c r="M34" i="1" l="1"/>
  <c r="N34" i="1"/>
  <c r="H27" i="1"/>
  <c r="H34" i="1" s="1"/>
  <c r="G34" i="1"/>
  <c r="O34" i="1" l="1"/>
  <c r="H26" i="1"/>
  <c r="H33" i="1" s="1"/>
  <c r="G33" i="1"/>
  <c r="H25" i="1" l="1"/>
  <c r="H24" i="1"/>
  <c r="H32" i="1"/>
  <c r="H31" i="1" l="1"/>
  <c r="O35" i="1" l="1"/>
</calcChain>
</file>

<file path=xl/sharedStrings.xml><?xml version="1.0" encoding="utf-8"?>
<sst xmlns="http://schemas.openxmlformats.org/spreadsheetml/2006/main" count="154" uniqueCount="86">
  <si>
    <t>felelős</t>
  </si>
  <si>
    <t>nettó</t>
  </si>
  <si>
    <t>ÁFA</t>
  </si>
  <si>
    <t>bruttó</t>
  </si>
  <si>
    <t>Tevékenyég sorszáma</t>
  </si>
  <si>
    <t>1.1</t>
  </si>
  <si>
    <t>3.2</t>
  </si>
  <si>
    <t>%</t>
  </si>
  <si>
    <t>HUF</t>
  </si>
  <si>
    <t>Finanszírozás
szállítói / utó</t>
  </si>
  <si>
    <t>Közreműködő bevonása
igen / nem</t>
  </si>
  <si>
    <t>nettó HUF</t>
  </si>
  <si>
    <t>ÁFA HUF</t>
  </si>
  <si>
    <t>bruttó HUF</t>
  </si>
  <si>
    <t>Nem elszámolható költségek</t>
  </si>
  <si>
    <t>Igen</t>
  </si>
  <si>
    <t xml:space="preserve">Tevékenység megnevezése
</t>
  </si>
  <si>
    <t xml:space="preserve">EUR
</t>
  </si>
  <si>
    <t xml:space="preserve">bruttó HUF
</t>
  </si>
  <si>
    <r>
      <t>CEF projekt</t>
    </r>
    <r>
      <rPr>
        <sz val="11"/>
        <color rgb="FFFF0000"/>
        <rFont val="Arial"/>
        <family val="2"/>
        <charset val="238"/>
      </rPr>
      <t/>
    </r>
  </si>
  <si>
    <r>
      <t>Támogatott projekt</t>
    </r>
    <r>
      <rPr>
        <sz val="11"/>
        <color rgb="FFFF0000"/>
        <rFont val="Arial"/>
        <family val="2"/>
        <charset val="238"/>
      </rPr>
      <t/>
    </r>
  </si>
  <si>
    <t>ÖSSZESEN:</t>
  </si>
  <si>
    <t>1</t>
  </si>
  <si>
    <t>2</t>
  </si>
  <si>
    <t>3</t>
  </si>
  <si>
    <t>4</t>
  </si>
  <si>
    <t>5</t>
  </si>
  <si>
    <t>utó</t>
  </si>
  <si>
    <t>szállítói</t>
  </si>
  <si>
    <t>Projektmenedzsment</t>
  </si>
  <si>
    <t>Budapest Közút Zrt.</t>
  </si>
  <si>
    <t>A Forgalmi Menedzsment Tervben definiált intézkedési tervek felülvizsgálata és kiegészítése</t>
  </si>
  <si>
    <t>2.1.1</t>
  </si>
  <si>
    <t>2.1.2</t>
  </si>
  <si>
    <t>3.1.1</t>
  </si>
  <si>
    <t>3.1.2</t>
  </si>
  <si>
    <t>A Forgalmi Menedzsment Tervben definiált intézkedési tervek felülvizsgálata és kiegészítése - szakmai szakértői tevékenység</t>
  </si>
  <si>
    <t>4.1.1</t>
  </si>
  <si>
    <t>4.1.2</t>
  </si>
  <si>
    <t>Budapesti Forgalomirányító központ DATEX frissítése</t>
  </si>
  <si>
    <t>4.2.1</t>
  </si>
  <si>
    <t>4.2.2</t>
  </si>
  <si>
    <t>Budapesti Forgalomirányító központ DATEX frissítése - szakmai szakértői tevékenység</t>
  </si>
  <si>
    <t xml:space="preserve">A Nemzeti Hozzáférési Pont számára történő adatszolgáltatás fejlesztése </t>
  </si>
  <si>
    <t>A Nemzeti Hozzáférési Pont számára történő adatszolgáltatás fejlesztése  - szakmai szakértői tevékenység</t>
  </si>
  <si>
    <t>A fővárosi forgalmi menedzsment központ dinamikus szolgáltatásainak és adatbázisának fejlesztése, a rendelkezésre álló adatok minőségének, mennyiségének és hozzáférhetőségének javítása bővítése</t>
  </si>
  <si>
    <t>A fővárosi forgalmi menedzsment központ dinamikus szolgáltatásainak és adatbázisának fejlesztése, a rendelkezésre álló adatok minőségének, mennyiségének és hozzáférhetőségének javítása bővítése - szakmai szakértői tevékenység</t>
  </si>
  <si>
    <t>Forgalmi információs szolgáltatások fejlesztése, illetve külső szolgáltatások támogatása egységes, szabványos adat platform alkalmazásával</t>
  </si>
  <si>
    <t>Kooperatív ITS rendszerek támogatása terepi infrastruktúra elemek telepítésével</t>
  </si>
  <si>
    <t>5.1.2</t>
  </si>
  <si>
    <t>5.2.1</t>
  </si>
  <si>
    <t>5.1.1</t>
  </si>
  <si>
    <t>5.2.2</t>
  </si>
  <si>
    <t>Kooperatív ITS rendszerek támogatása terepi infrastruktúra elemek telepítésével - szakmai szakértői tevékenység</t>
  </si>
  <si>
    <t>Projektmenedzsment és kommunikáció</t>
  </si>
  <si>
    <t xml:space="preserve">nem </t>
  </si>
  <si>
    <t xml:space="preserve">igen </t>
  </si>
  <si>
    <t xml:space="preserve">szállítói </t>
  </si>
  <si>
    <t xml:space="preserve">Forgalmi információs szolgáltatások fejlesztése, illetve külső szolgáltatások támogatása egységes, szabványos adat platform alkalmazásával - szakmai szakértői tevékenység </t>
  </si>
  <si>
    <t>igen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</si>
  <si>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</si>
  <si>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</si>
  <si>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</si>
  <si>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</si>
  <si>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>Magyar Közút NZrt.</t>
  </si>
  <si>
    <t>Nemzeti Hozzáférési Pont Fejlesztése</t>
  </si>
  <si>
    <t>Határon átnyúló együttműködési megállapodások kötése, részvétel technikai munkacsoport megbeszéléseken</t>
  </si>
  <si>
    <t>További Forgalmi Menedzsment Tervek készítése és meglévők felülvizsgálata</t>
  </si>
  <si>
    <t xml:space="preserve">Értékelő jelentés (Nemzeti Szerv, Nemzeti Hozzáférési Pont) </t>
  </si>
  <si>
    <t>2.2.1</t>
  </si>
  <si>
    <t>2.2.2</t>
  </si>
  <si>
    <t>1.2.1</t>
  </si>
  <si>
    <t>1.2.2</t>
  </si>
  <si>
    <t>4.3.1</t>
  </si>
  <si>
    <t>4.3.2</t>
  </si>
  <si>
    <t>Nemzeti Forgalomirányító Központ kialakítása - Új DATEX II csomópont kialakítása</t>
  </si>
  <si>
    <t>5.3.1</t>
  </si>
  <si>
    <t>Utinfo mobil alkalmazás továbbfejlesztése, további funkciókkal való ellátása</t>
  </si>
  <si>
    <t>C-ITS infrastruktúra bővítése</t>
  </si>
  <si>
    <t>Projektmenedzsment és koordináció</t>
  </si>
  <si>
    <t>Kommunikáció</t>
  </si>
  <si>
    <t>1.3</t>
  </si>
  <si>
    <t>Nemzeti Forgalomirányító Központ kialakításához kapcsolódó saját teljesítés - Új DATEX II csomópont kialakítása</t>
  </si>
  <si>
    <t>5.4</t>
  </si>
  <si>
    <t>3.3</t>
  </si>
  <si>
    <r>
      <t xml:space="preserve">CEF támogatás
</t>
    </r>
    <r>
      <rPr>
        <sz val="14"/>
        <color rgb="FF000000"/>
        <rFont val="Arial"/>
        <family val="2"/>
        <charset val="238"/>
      </rPr>
      <t>(310,8 HUF/EUR)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</si>
</sst>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1" fillId="0" borderId="44" xfId="0" applyFont="1" applyBorder="1"/>
    <xf numFmtId="0" fontId="1" fillId="0" borderId="48" xfId="0" applyFont="1" applyBorder="1"/>
    <xf numFmtId="0" fontId="1" fillId="0" borderId="48" xfId="0" applyFont="1" applyFill="1" applyBorder="1"/>
    <xf numFmtId="0" fontId="1" fillId="0" borderId="49" xfId="0" applyFont="1" applyFill="1" applyBorder="1"/>
    <xf numFmtId="0" fontId="1" fillId="0" borderId="42" xfId="0" applyFont="1" applyFill="1" applyBorder="1"/>
    <xf numFmtId="0" fontId="3" fillId="0" borderId="0" xfId="0" applyFont="1" applyFill="1"/>
    <xf numFmtId="0" fontId="3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1" fillId="0" borderId="40" xfId="0" applyFont="1" applyFill="1" applyBorder="1"/>
    <xf numFmtId="3" fontId="3" fillId="0" borderId="0" xfId="0" applyNumberFormat="1" applyFont="1"/>
    <xf numFmtId="3" fontId="1" fillId="0" borderId="0" xfId="0" applyNumberFormat="1" applyFont="1" applyFill="1"/>
    <xf numFmtId="0" fontId="6" fillId="2" borderId="2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center" vertical="center" wrapText="1"/>
    </xf>
    <xf numFmtId="3" fontId="6" fillId="5" borderId="32" xfId="0" applyNumberFormat="1" applyFont="1" applyFill="1" applyBorder="1" applyAlignment="1">
      <alignment vertical="center" wrapText="1"/>
    </xf>
    <xf numFmtId="3" fontId="6" fillId="5" borderId="34" xfId="0" applyNumberFormat="1" applyFont="1" applyFill="1" applyBorder="1" applyAlignment="1">
      <alignment vertical="center" wrapText="1"/>
    </xf>
    <xf numFmtId="9" fontId="6" fillId="5" borderId="35" xfId="0" applyNumberFormat="1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4" fontId="7" fillId="3" borderId="27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5" borderId="72" xfId="0" applyFont="1" applyFill="1" applyBorder="1" applyAlignment="1">
      <alignment horizontal="center" vertical="center" wrapText="1"/>
    </xf>
    <xf numFmtId="3" fontId="6" fillId="5" borderId="75" xfId="0" applyNumberFormat="1" applyFont="1" applyFill="1" applyBorder="1" applyAlignment="1">
      <alignment vertical="center" wrapText="1"/>
    </xf>
    <xf numFmtId="9" fontId="6" fillId="5" borderId="73" xfId="0" applyNumberFormat="1" applyFont="1" applyFill="1" applyBorder="1" applyAlignment="1">
      <alignment horizontal="center" vertical="center" wrapText="1"/>
    </xf>
    <xf numFmtId="0" fontId="6" fillId="5" borderId="7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center" vertical="center" wrapText="1"/>
    </xf>
    <xf numFmtId="4" fontId="7" fillId="3" borderId="45" xfId="0" applyNumberFormat="1" applyFont="1" applyFill="1" applyBorder="1" applyAlignment="1">
      <alignment vertical="center" wrapText="1"/>
    </xf>
    <xf numFmtId="3" fontId="7" fillId="0" borderId="44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9" fontId="7" fillId="0" borderId="47" xfId="0" applyNumberFormat="1" applyFont="1" applyFill="1" applyBorder="1" applyAlignment="1">
      <alignment horizontal="center" vertical="center" wrapText="1"/>
    </xf>
    <xf numFmtId="3" fontId="7" fillId="0" borderId="59" xfId="0" applyNumberFormat="1" applyFont="1" applyFill="1" applyBorder="1" applyAlignment="1">
      <alignment vertical="center" wrapText="1"/>
    </xf>
    <xf numFmtId="3" fontId="7" fillId="0" borderId="47" xfId="0" applyNumberFormat="1" applyFont="1" applyFill="1" applyBorder="1" applyAlignment="1">
      <alignment vertical="center" wrapText="1"/>
    </xf>
    <xf numFmtId="0" fontId="7" fillId="0" borderId="45" xfId="0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center" vertical="center" wrapText="1"/>
    </xf>
    <xf numFmtId="4" fontId="7" fillId="3" borderId="36" xfId="0" applyNumberFormat="1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 wrapText="1"/>
    </xf>
    <xf numFmtId="3" fontId="7" fillId="0" borderId="40" xfId="0" applyNumberFormat="1" applyFont="1" applyFill="1" applyBorder="1" applyAlignment="1">
      <alignment vertical="center" wrapText="1"/>
    </xf>
    <xf numFmtId="9" fontId="7" fillId="0" borderId="41" xfId="0" applyNumberFormat="1" applyFont="1" applyFill="1" applyBorder="1" applyAlignment="1">
      <alignment horizontal="center" vertical="center" wrapText="1"/>
    </xf>
    <xf numFmtId="3" fontId="7" fillId="0" borderId="38" xfId="0" applyNumberFormat="1" applyFont="1" applyFill="1" applyBorder="1" applyAlignment="1">
      <alignment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center" vertical="center" wrapText="1"/>
    </xf>
    <xf numFmtId="3" fontId="6" fillId="5" borderId="58" xfId="0" applyNumberFormat="1" applyFont="1" applyFill="1" applyBorder="1" applyAlignment="1">
      <alignment vertical="center" wrapText="1"/>
    </xf>
    <xf numFmtId="4" fontId="6" fillId="5" borderId="58" xfId="0" applyNumberFormat="1" applyFont="1" applyFill="1" applyBorder="1" applyAlignment="1">
      <alignment vertical="center" wrapText="1"/>
    </xf>
    <xf numFmtId="3" fontId="6" fillId="5" borderId="54" xfId="0" applyNumberFormat="1" applyFont="1" applyFill="1" applyBorder="1" applyAlignment="1">
      <alignment vertical="center" wrapText="1"/>
    </xf>
    <xf numFmtId="4" fontId="6" fillId="5" borderId="56" xfId="0" applyNumberFormat="1" applyFont="1" applyFill="1" applyBorder="1" applyAlignment="1">
      <alignment vertical="center" wrapText="1"/>
    </xf>
    <xf numFmtId="9" fontId="6" fillId="5" borderId="57" xfId="0" applyNumberFormat="1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left" vertical="center" wrapText="1"/>
    </xf>
    <xf numFmtId="3" fontId="9" fillId="0" borderId="42" xfId="0" applyNumberFormat="1" applyFont="1" applyFill="1" applyBorder="1"/>
    <xf numFmtId="0" fontId="7" fillId="0" borderId="37" xfId="0" applyFont="1" applyFill="1" applyBorder="1" applyAlignment="1">
      <alignment horizontal="left" vertical="center" wrapText="1"/>
    </xf>
    <xf numFmtId="3" fontId="9" fillId="0" borderId="49" xfId="0" applyNumberFormat="1" applyFont="1" applyFill="1" applyBorder="1"/>
    <xf numFmtId="4" fontId="6" fillId="5" borderId="50" xfId="0" applyNumberFormat="1" applyFont="1" applyFill="1" applyBorder="1" applyAlignment="1">
      <alignment horizontal="center" vertical="center" wrapText="1"/>
    </xf>
    <xf numFmtId="4" fontId="6" fillId="5" borderId="50" xfId="0" applyNumberFormat="1" applyFont="1" applyFill="1" applyBorder="1" applyAlignment="1">
      <alignment horizontal="right" vertical="center" wrapText="1"/>
    </xf>
    <xf numFmtId="3" fontId="9" fillId="4" borderId="44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3" fontId="7" fillId="3" borderId="19" xfId="2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" fontId="7" fillId="3" borderId="23" xfId="0" applyNumberFormat="1" applyFont="1" applyFill="1" applyBorder="1" applyAlignment="1">
      <alignment vertical="center" wrapText="1"/>
    </xf>
    <xf numFmtId="9" fontId="7" fillId="0" borderId="6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horizontal="center" vertical="center" wrapText="1"/>
    </xf>
    <xf numFmtId="3" fontId="9" fillId="3" borderId="45" xfId="0" applyNumberFormat="1" applyFont="1" applyFill="1" applyBorder="1" applyAlignment="1">
      <alignment horizontal="center" vertical="center" wrapText="1"/>
    </xf>
    <xf numFmtId="9" fontId="9" fillId="4" borderId="47" xfId="0" applyNumberFormat="1" applyFont="1" applyFill="1" applyBorder="1" applyAlignment="1">
      <alignment horizontal="center" vertical="center" wrapText="1"/>
    </xf>
    <xf numFmtId="3" fontId="9" fillId="4" borderId="59" xfId="0" applyNumberFormat="1" applyFont="1" applyFill="1" applyBorder="1" applyAlignment="1">
      <alignment vertical="center" wrapText="1"/>
    </xf>
    <xf numFmtId="3" fontId="9" fillId="4" borderId="47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center" vertical="center" wrapText="1"/>
    </xf>
    <xf numFmtId="3" fontId="9" fillId="3" borderId="19" xfId="0" applyNumberFormat="1" applyFont="1" applyFill="1" applyBorder="1" applyAlignment="1">
      <alignment horizontal="center" vertical="center" wrapText="1"/>
    </xf>
    <xf numFmtId="9" fontId="9" fillId="4" borderId="11" xfId="0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9" fontId="9" fillId="0" borderId="11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9" fillId="0" borderId="11" xfId="0" applyNumberFormat="1" applyFont="1" applyFill="1" applyBorder="1" applyAlignment="1">
      <alignment vertical="center" wrapText="1"/>
    </xf>
    <xf numFmtId="3" fontId="9" fillId="3" borderId="19" xfId="2" applyNumberFormat="1" applyFont="1" applyFill="1" applyBorder="1" applyAlignment="1">
      <alignment horizontal="center" vertical="center" wrapText="1"/>
    </xf>
    <xf numFmtId="0" fontId="9" fillId="0" borderId="77" xfId="0" applyFont="1" applyFill="1" applyBorder="1" applyAlignment="1">
      <alignment horizontal="left" vertical="center" wrapText="1"/>
    </xf>
    <xf numFmtId="0" fontId="9" fillId="0" borderId="77" xfId="0" applyFont="1" applyFill="1" applyBorder="1" applyAlignment="1">
      <alignment horizontal="center" vertical="center" wrapText="1"/>
    </xf>
    <xf numFmtId="3" fontId="9" fillId="3" borderId="77" xfId="2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vertical="center" wrapText="1"/>
    </xf>
    <xf numFmtId="9" fontId="9" fillId="0" borderId="80" xfId="0" applyNumberFormat="1" applyFont="1" applyFill="1" applyBorder="1" applyAlignment="1">
      <alignment horizontal="center" vertical="center" wrapText="1"/>
    </xf>
    <xf numFmtId="3" fontId="9" fillId="0" borderId="78" xfId="0" applyNumberFormat="1" applyFont="1" applyFill="1" applyBorder="1" applyAlignment="1">
      <alignment vertical="center" wrapText="1"/>
    </xf>
    <xf numFmtId="4" fontId="9" fillId="0" borderId="77" xfId="0" applyNumberFormat="1" applyFont="1" applyFill="1" applyBorder="1" applyAlignment="1">
      <alignment horizontal="center" vertical="center" wrapText="1"/>
    </xf>
    <xf numFmtId="49" fontId="9" fillId="3" borderId="62" xfId="0" applyNumberFormat="1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wrapText="1"/>
    </xf>
    <xf numFmtId="0" fontId="6" fillId="5" borderId="62" xfId="0" applyFont="1" applyFill="1" applyBorder="1" applyAlignment="1">
      <alignment vertical="center" wrapText="1"/>
    </xf>
    <xf numFmtId="3" fontId="6" fillId="5" borderId="64" xfId="0" applyNumberFormat="1" applyFont="1" applyFill="1" applyBorder="1" applyAlignment="1">
      <alignment vertical="center" wrapText="1"/>
    </xf>
    <xf numFmtId="9" fontId="6" fillId="5" borderId="67" xfId="0" applyNumberFormat="1" applyFont="1" applyFill="1" applyBorder="1" applyAlignment="1">
      <alignment horizontal="center" vertical="center" wrapText="1"/>
    </xf>
    <xf numFmtId="3" fontId="6" fillId="5" borderId="65" xfId="0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center" vertical="center" wrapText="1"/>
    </xf>
    <xf numFmtId="49" fontId="9" fillId="3" borderId="26" xfId="0" applyNumberFormat="1" applyFont="1" applyFill="1" applyBorder="1" applyAlignment="1">
      <alignment vertical="center"/>
    </xf>
    <xf numFmtId="0" fontId="8" fillId="3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/>
    </xf>
    <xf numFmtId="4" fontId="8" fillId="3" borderId="27" xfId="0" applyNumberFormat="1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vertical="center" wrapText="1"/>
    </xf>
    <xf numFmtId="3" fontId="8" fillId="0" borderId="8" xfId="0" applyNumberFormat="1" applyFont="1" applyFill="1" applyBorder="1" applyAlignment="1">
      <alignment vertical="center" wrapText="1"/>
    </xf>
    <xf numFmtId="0" fontId="9" fillId="3" borderId="18" xfId="0" applyFont="1" applyFill="1" applyBorder="1" applyAlignment="1">
      <alignment horizontal="center" vertical="center" wrapText="1"/>
    </xf>
    <xf numFmtId="49" fontId="9" fillId="3" borderId="16" xfId="0" applyNumberFormat="1" applyFont="1" applyFill="1" applyBorder="1" applyAlignment="1">
      <alignment vertical="center"/>
    </xf>
    <xf numFmtId="0" fontId="8" fillId="3" borderId="16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9" fillId="0" borderId="0" xfId="0" applyNumberFormat="1" applyFont="1"/>
    <xf numFmtId="0" fontId="9" fillId="0" borderId="0" xfId="0" applyFont="1"/>
    <xf numFmtId="4" fontId="9" fillId="0" borderId="0" xfId="0" applyNumberFormat="1" applyFont="1"/>
    <xf numFmtId="3" fontId="7" fillId="0" borderId="2" xfId="0" applyNumberFormat="1" applyFon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3" fontId="6" fillId="5" borderId="62" xfId="0" applyNumberFormat="1" applyFont="1" applyFill="1" applyBorder="1" applyAlignment="1">
      <alignment vertical="center" wrapText="1"/>
    </xf>
    <xf numFmtId="4" fontId="7" fillId="3" borderId="16" xfId="0" applyNumberFormat="1" applyFont="1" applyFill="1" applyBorder="1" applyAlignment="1">
      <alignment vertical="center" wrapText="1"/>
    </xf>
    <xf numFmtId="3" fontId="6" fillId="5" borderId="33" xfId="0" applyNumberFormat="1" applyFont="1" applyFill="1" applyBorder="1" applyAlignment="1">
      <alignment vertical="center" wrapText="1"/>
    </xf>
    <xf numFmtId="3" fontId="7" fillId="0" borderId="25" xfId="0" applyNumberFormat="1" applyFont="1" applyFill="1" applyBorder="1" applyAlignment="1">
      <alignment vertical="center" wrapText="1"/>
    </xf>
    <xf numFmtId="3" fontId="6" fillId="5" borderId="74" xfId="0" applyNumberFormat="1" applyFont="1" applyFill="1" applyBorder="1" applyAlignment="1">
      <alignment vertical="center" wrapText="1"/>
    </xf>
    <xf numFmtId="3" fontId="6" fillId="5" borderId="76" xfId="0" applyNumberFormat="1" applyFont="1" applyFill="1" applyBorder="1" applyAlignment="1">
      <alignment vertical="center" wrapText="1"/>
    </xf>
    <xf numFmtId="3" fontId="6" fillId="5" borderId="56" xfId="0" applyNumberFormat="1" applyFont="1" applyFill="1" applyBorder="1" applyAlignment="1">
      <alignment vertical="center" wrapText="1"/>
    </xf>
    <xf numFmtId="3" fontId="7" fillId="0" borderId="46" xfId="0" applyNumberFormat="1" applyFont="1" applyFill="1" applyBorder="1" applyAlignment="1">
      <alignment vertical="center" wrapText="1"/>
    </xf>
    <xf numFmtId="3" fontId="7" fillId="0" borderId="39" xfId="0" applyNumberFormat="1" applyFont="1" applyFill="1" applyBorder="1" applyAlignment="1">
      <alignment vertical="center" wrapText="1"/>
    </xf>
    <xf numFmtId="3" fontId="9" fillId="4" borderId="46" xfId="0" applyNumberFormat="1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3" fontId="9" fillId="0" borderId="79" xfId="0" applyNumberFormat="1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3" fontId="6" fillId="5" borderId="35" xfId="0" applyNumberFormat="1" applyFont="1" applyFill="1" applyBorder="1" applyAlignment="1">
      <alignment vertical="center" wrapText="1"/>
    </xf>
    <xf numFmtId="3" fontId="7" fillId="0" borderId="41" xfId="0" applyNumberFormat="1" applyFont="1" applyFill="1" applyBorder="1" applyAlignment="1">
      <alignment vertical="center" wrapText="1"/>
    </xf>
    <xf numFmtId="3" fontId="6" fillId="5" borderId="73" xfId="0" applyNumberFormat="1" applyFont="1" applyFill="1" applyBorder="1" applyAlignment="1">
      <alignment vertical="center" wrapText="1"/>
    </xf>
    <xf numFmtId="3" fontId="6" fillId="5" borderId="55" xfId="0" applyNumberFormat="1" applyFont="1" applyFill="1" applyBorder="1" applyAlignment="1">
      <alignment vertical="center" wrapText="1"/>
    </xf>
    <xf numFmtId="3" fontId="6" fillId="5" borderId="57" xfId="0" applyNumberFormat="1" applyFont="1" applyFill="1" applyBorder="1" applyAlignment="1">
      <alignment vertical="center" wrapText="1"/>
    </xf>
    <xf numFmtId="3" fontId="9" fillId="4" borderId="11" xfId="0" applyNumberFormat="1" applyFont="1" applyFill="1" applyBorder="1" applyAlignment="1">
      <alignment vertical="center" wrapText="1"/>
    </xf>
    <xf numFmtId="3" fontId="9" fillId="0" borderId="80" xfId="0" applyNumberFormat="1" applyFont="1" applyFill="1" applyBorder="1" applyAlignment="1">
      <alignment vertical="center" wrapText="1"/>
    </xf>
    <xf numFmtId="3" fontId="6" fillId="5" borderId="70" xfId="0" applyNumberFormat="1" applyFont="1" applyFill="1" applyBorder="1" applyAlignment="1">
      <alignment vertical="center" wrapText="1"/>
    </xf>
    <xf numFmtId="3" fontId="8" fillId="0" borderId="9" xfId="0" applyNumberFormat="1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6" fillId="5" borderId="69" xfId="0" applyNumberFormat="1" applyFont="1" applyFill="1" applyBorder="1" applyAlignment="1">
      <alignment vertical="center" wrapText="1"/>
    </xf>
    <xf numFmtId="3" fontId="6" fillId="5" borderId="63" xfId="0" applyNumberFormat="1" applyFont="1" applyFill="1" applyBorder="1" applyAlignment="1">
      <alignment vertical="center" wrapText="1"/>
    </xf>
    <xf numFmtId="0" fontId="6" fillId="0" borderId="81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6" fillId="0" borderId="71" xfId="0" applyFont="1" applyFill="1" applyBorder="1" applyAlignment="1">
      <alignment horizontal="left" vertical="center" wrapText="1"/>
    </xf>
    <xf numFmtId="3" fontId="6" fillId="5" borderId="82" xfId="0" applyNumberFormat="1" applyFont="1" applyFill="1" applyBorder="1" applyAlignment="1">
      <alignment vertical="center" wrapText="1"/>
    </xf>
    <xf numFmtId="49" fontId="8" fillId="0" borderId="31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8" fillId="0" borderId="71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8" fillId="0" borderId="53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0" xfId="0" applyNumberFormat="1" applyFont="1"/>
    <xf numFmtId="0" fontId="9" fillId="0" borderId="0" xfId="0" applyFont="1" applyBorder="1"/>
    <xf numFmtId="4" fontId="9" fillId="0" borderId="0" xfId="0" applyNumberFormat="1" applyFont="1" applyBorder="1"/>
    <xf numFmtId="9" fontId="9" fillId="0" borderId="0" xfId="1" applyFont="1" applyBorder="1"/>
    <xf numFmtId="3" fontId="9" fillId="0" borderId="0" xfId="0" applyNumberFormat="1" applyFont="1" applyBorder="1"/>
    <xf numFmtId="0" fontId="6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3" fontId="6" fillId="5" borderId="0" xfId="0" applyNumberFormat="1" applyFont="1" applyFill="1" applyBorder="1" applyAlignment="1">
      <alignment vertical="center" wrapText="1"/>
    </xf>
    <xf numFmtId="0" fontId="1" fillId="0" borderId="0" xfId="0" applyFont="1" applyBorder="1"/>
    <xf numFmtId="3" fontId="1" fillId="0" borderId="0" xfId="0" applyNumberFormat="1" applyFont="1" applyBorder="1"/>
    <xf numFmtId="0" fontId="6" fillId="2" borderId="15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51"/>
  <sheetViews>
    <sheetView tabSelected="1" view="pageBreakPreview" zoomScale="55" zoomScaleNormal="40" zoomScaleSheetLayoutView="5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G40" sqref="G40"/>
    </sheetView>
  </sheetViews>
  <sheetFormatPr defaultRowHeight="12.75" x14ac:dyDescent="0.2"/>
  <cols>
    <col min="1" max="1" width="17.5703125" style="3" customWidth="1"/>
    <col min="2" max="2" width="46.85546875" style="1" customWidth="1"/>
    <col min="3" max="3" width="25.7109375" style="1" customWidth="1"/>
    <col min="4" max="4" width="17.85546875" style="1" bestFit="1" customWidth="1"/>
    <col min="5" max="5" width="21.7109375" style="1" bestFit="1" customWidth="1"/>
    <col min="6" max="6" width="19.7109375" style="1" customWidth="1"/>
    <col min="7" max="8" width="21.7109375" style="1" bestFit="1" customWidth="1"/>
    <col min="9" max="9" width="11.7109375" style="1" customWidth="1"/>
    <col min="10" max="15" width="19.7109375" style="1" customWidth="1"/>
    <col min="16" max="16" width="20.140625" style="1" customWidth="1"/>
    <col min="17" max="17" width="20.42578125" style="1" customWidth="1"/>
    <col min="18" max="18" width="9.140625" style="1"/>
    <col min="19" max="19" width="18.5703125" style="1" bestFit="1" customWidth="1"/>
    <col min="20" max="20" width="17.28515625" style="1" bestFit="1" customWidth="1"/>
    <col min="21" max="21" width="18.5703125" style="1" bestFit="1" customWidth="1"/>
    <col min="22" max="16384" width="9.140625" style="1"/>
  </cols>
  <sheetData>
    <row r="1" spans="1:143" ht="50.1" customHeight="1" x14ac:dyDescent="0.2">
      <c r="A1" s="206" t="s">
        <v>4</v>
      </c>
      <c r="B1" s="203" t="s">
        <v>16</v>
      </c>
      <c r="C1" s="209" t="s">
        <v>0</v>
      </c>
      <c r="D1" s="190" t="s">
        <v>19</v>
      </c>
      <c r="E1" s="191"/>
      <c r="F1" s="191"/>
      <c r="G1" s="191"/>
      <c r="H1" s="191"/>
      <c r="I1" s="192"/>
      <c r="J1" s="190" t="s">
        <v>14</v>
      </c>
      <c r="K1" s="191"/>
      <c r="L1" s="192"/>
      <c r="M1" s="190" t="s">
        <v>20</v>
      </c>
      <c r="N1" s="191"/>
      <c r="O1" s="192"/>
      <c r="P1" s="203" t="s">
        <v>9</v>
      </c>
      <c r="Q1" s="203" t="s">
        <v>10</v>
      </c>
    </row>
    <row r="2" spans="1:143" ht="36.75" customHeight="1" x14ac:dyDescent="0.2">
      <c r="A2" s="207"/>
      <c r="B2" s="204"/>
      <c r="C2" s="204"/>
      <c r="D2" s="204" t="s">
        <v>17</v>
      </c>
      <c r="E2" s="193" t="s">
        <v>11</v>
      </c>
      <c r="F2" s="195" t="s">
        <v>12</v>
      </c>
      <c r="G2" s="195" t="s">
        <v>18</v>
      </c>
      <c r="H2" s="211" t="s">
        <v>85</v>
      </c>
      <c r="I2" s="212"/>
      <c r="J2" s="197" t="s">
        <v>11</v>
      </c>
      <c r="K2" s="199" t="s">
        <v>12</v>
      </c>
      <c r="L2" s="201" t="s">
        <v>13</v>
      </c>
      <c r="M2" s="197" t="s">
        <v>1</v>
      </c>
      <c r="N2" s="199" t="s">
        <v>2</v>
      </c>
      <c r="O2" s="201" t="s">
        <v>3</v>
      </c>
      <c r="P2" s="204"/>
      <c r="Q2" s="204"/>
    </row>
    <row r="3" spans="1:143" ht="50.1" customHeight="1" thickBot="1" x14ac:dyDescent="0.25">
      <c r="A3" s="208"/>
      <c r="B3" s="205"/>
      <c r="C3" s="210"/>
      <c r="D3" s="205"/>
      <c r="E3" s="194"/>
      <c r="F3" s="196"/>
      <c r="G3" s="196"/>
      <c r="H3" s="18" t="s">
        <v>8</v>
      </c>
      <c r="I3" s="19" t="s">
        <v>7</v>
      </c>
      <c r="J3" s="198"/>
      <c r="K3" s="200"/>
      <c r="L3" s="202"/>
      <c r="M3" s="198"/>
      <c r="N3" s="200"/>
      <c r="O3" s="202"/>
      <c r="P3" s="205"/>
      <c r="Q3" s="205"/>
    </row>
    <row r="4" spans="1:143" s="10" customFormat="1" ht="54.95" customHeight="1" thickBot="1" x14ac:dyDescent="0.25">
      <c r="A4" s="171" t="s">
        <v>22</v>
      </c>
      <c r="B4" s="20" t="s">
        <v>54</v>
      </c>
      <c r="C4" s="21"/>
      <c r="D4" s="22">
        <v>235000</v>
      </c>
      <c r="E4" s="22">
        <f>SUM(E5:E8)</f>
        <v>53777752</v>
      </c>
      <c r="F4" s="23">
        <f>SUM(F5:F8)</f>
        <v>0</v>
      </c>
      <c r="G4" s="143">
        <f>SUM(E4:F4)</f>
        <v>53777752</v>
      </c>
      <c r="H4" s="143">
        <f>G4*I4-0.1</f>
        <v>45711089.099999994</v>
      </c>
      <c r="I4" s="24">
        <v>0.85</v>
      </c>
      <c r="J4" s="22">
        <f>SUM(J5:J8)</f>
        <v>0</v>
      </c>
      <c r="K4" s="23">
        <f>SUM(K5:K8)</f>
        <v>4195800</v>
      </c>
      <c r="L4" s="155">
        <f>SUM(J4:K4)</f>
        <v>4195800</v>
      </c>
      <c r="M4" s="22">
        <f t="shared" ref="M4:M19" si="0">+E4+J4</f>
        <v>53777752</v>
      </c>
      <c r="N4" s="23">
        <f t="shared" ref="N4:N19" si="1">+F4+K4</f>
        <v>4195800</v>
      </c>
      <c r="O4" s="155">
        <f t="shared" ref="O4:O19" si="2">+G4+L4</f>
        <v>57973552</v>
      </c>
      <c r="P4" s="25"/>
      <c r="Q4" s="25"/>
    </row>
    <row r="5" spans="1:143" s="13" customFormat="1" ht="39.950000000000003" customHeight="1" thickTop="1" x14ac:dyDescent="0.2">
      <c r="A5" s="172" t="s">
        <v>5</v>
      </c>
      <c r="B5" s="26" t="s">
        <v>29</v>
      </c>
      <c r="C5" s="27" t="s">
        <v>30</v>
      </c>
      <c r="D5" s="28"/>
      <c r="E5" s="31">
        <v>19507362</v>
      </c>
      <c r="F5" s="29">
        <v>0</v>
      </c>
      <c r="G5" s="144">
        <f t="shared" ref="G5:G16" si="3">SUM(E5:F5)</f>
        <v>19507362</v>
      </c>
      <c r="H5" s="144">
        <f>G5*I5</f>
        <v>16581257.699999999</v>
      </c>
      <c r="I5" s="30">
        <v>0.85</v>
      </c>
      <c r="J5" s="31">
        <v>0</v>
      </c>
      <c r="K5" s="29">
        <v>0</v>
      </c>
      <c r="L5" s="32">
        <f t="shared" ref="L5:L9" si="4">SUM(J5:K5)</f>
        <v>0</v>
      </c>
      <c r="M5" s="31">
        <f t="shared" si="0"/>
        <v>19507362</v>
      </c>
      <c r="N5" s="29">
        <f t="shared" si="1"/>
        <v>0</v>
      </c>
      <c r="O5" s="32">
        <f t="shared" si="2"/>
        <v>19507362</v>
      </c>
      <c r="P5" s="33" t="s">
        <v>27</v>
      </c>
      <c r="Q5" s="33" t="s">
        <v>59</v>
      </c>
    </row>
    <row r="6" spans="1:143" s="13" customFormat="1" ht="39.950000000000003" customHeight="1" x14ac:dyDescent="0.2">
      <c r="A6" s="173" t="s">
        <v>71</v>
      </c>
      <c r="B6" s="34" t="s">
        <v>79</v>
      </c>
      <c r="C6" s="35" t="s">
        <v>64</v>
      </c>
      <c r="D6" s="142"/>
      <c r="E6" s="39">
        <v>13373724</v>
      </c>
      <c r="F6" s="36">
        <v>0</v>
      </c>
      <c r="G6" s="139">
        <f t="shared" si="3"/>
        <v>13373724</v>
      </c>
      <c r="H6" s="139">
        <f>G6*I6-0.4</f>
        <v>11367665</v>
      </c>
      <c r="I6" s="38">
        <v>0.85</v>
      </c>
      <c r="J6" s="39">
        <v>0</v>
      </c>
      <c r="K6" s="36">
        <v>0</v>
      </c>
      <c r="L6" s="40">
        <f t="shared" si="4"/>
        <v>0</v>
      </c>
      <c r="M6" s="39">
        <f t="shared" si="0"/>
        <v>13373724</v>
      </c>
      <c r="N6" s="36">
        <f t="shared" si="1"/>
        <v>0</v>
      </c>
      <c r="O6" s="40">
        <f t="shared" si="2"/>
        <v>13373724</v>
      </c>
      <c r="P6" s="33" t="s">
        <v>27</v>
      </c>
      <c r="Q6" s="33" t="s">
        <v>55</v>
      </c>
      <c r="S6" s="17"/>
      <c r="T6" s="17"/>
      <c r="U6" s="17"/>
    </row>
    <row r="7" spans="1:143" s="13" customFormat="1" ht="39.950000000000003" customHeight="1" x14ac:dyDescent="0.2">
      <c r="A7" s="173" t="s">
        <v>72</v>
      </c>
      <c r="B7" s="34" t="s">
        <v>79</v>
      </c>
      <c r="C7" s="35" t="s">
        <v>64</v>
      </c>
      <c r="D7" s="142"/>
      <c r="E7" s="39">
        <v>15540000</v>
      </c>
      <c r="F7" s="36">
        <v>0</v>
      </c>
      <c r="G7" s="139">
        <f t="shared" si="3"/>
        <v>15540000</v>
      </c>
      <c r="H7" s="139">
        <f t="shared" ref="H7:H9" si="5">G7*I7</f>
        <v>13209000</v>
      </c>
      <c r="I7" s="38">
        <v>0.85</v>
      </c>
      <c r="J7" s="39">
        <v>0</v>
      </c>
      <c r="K7" s="36">
        <f>E7*0.27</f>
        <v>4195800</v>
      </c>
      <c r="L7" s="40">
        <f t="shared" si="4"/>
        <v>4195800</v>
      </c>
      <c r="M7" s="39">
        <f t="shared" si="0"/>
        <v>15540000</v>
      </c>
      <c r="N7" s="36">
        <f t="shared" si="1"/>
        <v>4195800</v>
      </c>
      <c r="O7" s="40">
        <f t="shared" si="2"/>
        <v>19735800</v>
      </c>
      <c r="P7" s="42" t="s">
        <v>28</v>
      </c>
      <c r="Q7" s="42" t="s">
        <v>59</v>
      </c>
    </row>
    <row r="8" spans="1:143" s="13" customFormat="1" ht="39.950000000000003" customHeight="1" x14ac:dyDescent="0.2">
      <c r="A8" s="173" t="s">
        <v>81</v>
      </c>
      <c r="B8" s="43" t="s">
        <v>80</v>
      </c>
      <c r="C8" s="35" t="s">
        <v>64</v>
      </c>
      <c r="D8" s="142"/>
      <c r="E8" s="39">
        <v>5356666</v>
      </c>
      <c r="F8" s="36">
        <v>0</v>
      </c>
      <c r="G8" s="139">
        <f t="shared" si="3"/>
        <v>5356666</v>
      </c>
      <c r="H8" s="139">
        <f>G8*I8-0.1</f>
        <v>4553166</v>
      </c>
      <c r="I8" s="38">
        <v>0.85</v>
      </c>
      <c r="J8" s="39">
        <v>0</v>
      </c>
      <c r="K8" s="36">
        <v>0</v>
      </c>
      <c r="L8" s="40">
        <f t="shared" si="4"/>
        <v>0</v>
      </c>
      <c r="M8" s="39">
        <f t="shared" si="0"/>
        <v>5356666</v>
      </c>
      <c r="N8" s="36">
        <f t="shared" si="1"/>
        <v>0</v>
      </c>
      <c r="O8" s="40">
        <f t="shared" si="2"/>
        <v>5356666</v>
      </c>
      <c r="P8" s="42" t="s">
        <v>27</v>
      </c>
      <c r="Q8" s="42" t="s">
        <v>55</v>
      </c>
      <c r="S8" s="17"/>
      <c r="T8" s="17"/>
      <c r="U8" s="17"/>
    </row>
    <row r="9" spans="1:143" s="10" customFormat="1" ht="54.95" customHeight="1" thickBot="1" x14ac:dyDescent="0.25">
      <c r="A9" s="175" t="s">
        <v>23</v>
      </c>
      <c r="B9" s="44" t="s">
        <v>60</v>
      </c>
      <c r="C9" s="45"/>
      <c r="D9" s="145">
        <v>115000</v>
      </c>
      <c r="E9" s="145">
        <f>SUM(E10:E13)</f>
        <v>35742000</v>
      </c>
      <c r="F9" s="46">
        <f>SUM(F10:F13)</f>
        <v>0</v>
      </c>
      <c r="G9" s="146">
        <f t="shared" si="3"/>
        <v>35742000</v>
      </c>
      <c r="H9" s="146">
        <f t="shared" si="5"/>
        <v>30380700</v>
      </c>
      <c r="I9" s="47">
        <v>0.85</v>
      </c>
      <c r="J9" s="46">
        <f>SUM(J10:J13)</f>
        <v>0</v>
      </c>
      <c r="K9" s="46">
        <f>SUM(K10:K13)</f>
        <v>0</v>
      </c>
      <c r="L9" s="157">
        <f t="shared" si="4"/>
        <v>0</v>
      </c>
      <c r="M9" s="46">
        <f t="shared" si="0"/>
        <v>35742000</v>
      </c>
      <c r="N9" s="46">
        <f t="shared" si="1"/>
        <v>0</v>
      </c>
      <c r="O9" s="157">
        <f t="shared" si="2"/>
        <v>35742000</v>
      </c>
      <c r="P9" s="48"/>
      <c r="Q9" s="48"/>
      <c r="S9" s="13"/>
      <c r="T9" s="13"/>
      <c r="U9" s="13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</row>
    <row r="10" spans="1:143" s="4" customFormat="1" ht="64.5" customHeight="1" thickTop="1" x14ac:dyDescent="0.2">
      <c r="A10" s="176" t="s">
        <v>32</v>
      </c>
      <c r="B10" s="49" t="s">
        <v>31</v>
      </c>
      <c r="C10" s="50" t="s">
        <v>30</v>
      </c>
      <c r="D10" s="51"/>
      <c r="E10" s="55">
        <v>13776210</v>
      </c>
      <c r="F10" s="52">
        <v>0</v>
      </c>
      <c r="G10" s="52">
        <f t="shared" si="3"/>
        <v>13776210</v>
      </c>
      <c r="H10" s="53">
        <f t="shared" ref="H10:H29" si="6">G10*I10</f>
        <v>11709778.5</v>
      </c>
      <c r="I10" s="54">
        <v>0.85</v>
      </c>
      <c r="J10" s="55">
        <v>0</v>
      </c>
      <c r="K10" s="52">
        <v>0</v>
      </c>
      <c r="L10" s="56">
        <f t="shared" ref="L10:L14" si="7">SUM(J10:K10)</f>
        <v>0</v>
      </c>
      <c r="M10" s="55">
        <f t="shared" si="0"/>
        <v>13776210</v>
      </c>
      <c r="N10" s="52">
        <f t="shared" si="1"/>
        <v>0</v>
      </c>
      <c r="O10" s="56">
        <f t="shared" si="2"/>
        <v>13776210</v>
      </c>
      <c r="P10" s="57" t="s">
        <v>28</v>
      </c>
      <c r="Q10" s="57" t="s">
        <v>56</v>
      </c>
      <c r="R10" s="10"/>
      <c r="S10" s="17"/>
      <c r="T10" s="17"/>
      <c r="U10" s="17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</row>
    <row r="11" spans="1:143" s="11" customFormat="1" ht="79.5" customHeight="1" x14ac:dyDescent="0.2">
      <c r="A11" s="173" t="s">
        <v>33</v>
      </c>
      <c r="B11" s="34" t="s">
        <v>36</v>
      </c>
      <c r="C11" s="35" t="s">
        <v>30</v>
      </c>
      <c r="D11" s="58"/>
      <c r="E11" s="39">
        <v>209790</v>
      </c>
      <c r="F11" s="36">
        <v>0</v>
      </c>
      <c r="G11" s="36">
        <f t="shared" si="3"/>
        <v>209790</v>
      </c>
      <c r="H11" s="41">
        <f t="shared" ref="H11" si="8">G11*I11</f>
        <v>178321.5</v>
      </c>
      <c r="I11" s="38">
        <v>0.85</v>
      </c>
      <c r="J11" s="39">
        <v>0</v>
      </c>
      <c r="K11" s="36">
        <v>0</v>
      </c>
      <c r="L11" s="40">
        <f t="shared" ref="L11" si="9">SUM(J11:K11)</f>
        <v>0</v>
      </c>
      <c r="M11" s="39">
        <f t="shared" si="0"/>
        <v>209790</v>
      </c>
      <c r="N11" s="36">
        <f t="shared" si="1"/>
        <v>0</v>
      </c>
      <c r="O11" s="40">
        <f t="shared" si="2"/>
        <v>209790</v>
      </c>
      <c r="P11" s="42" t="s">
        <v>27</v>
      </c>
      <c r="Q11" s="42" t="s">
        <v>55</v>
      </c>
      <c r="R11" s="13"/>
      <c r="S11" s="13"/>
      <c r="T11" s="13"/>
      <c r="U11" s="13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</row>
    <row r="12" spans="1:143" s="14" customFormat="1" ht="51" customHeight="1" x14ac:dyDescent="0.2">
      <c r="A12" s="172" t="s">
        <v>69</v>
      </c>
      <c r="B12" s="26" t="s">
        <v>67</v>
      </c>
      <c r="C12" s="27" t="s">
        <v>64</v>
      </c>
      <c r="D12" s="28"/>
      <c r="E12" s="31">
        <v>10878000</v>
      </c>
      <c r="F12" s="29">
        <v>0</v>
      </c>
      <c r="G12" s="29">
        <f t="shared" si="3"/>
        <v>10878000</v>
      </c>
      <c r="H12" s="29">
        <f t="shared" si="6"/>
        <v>9246300</v>
      </c>
      <c r="I12" s="30">
        <v>0.85</v>
      </c>
      <c r="J12" s="31">
        <v>0</v>
      </c>
      <c r="K12" s="29">
        <v>0</v>
      </c>
      <c r="L12" s="32">
        <f t="shared" si="7"/>
        <v>0</v>
      </c>
      <c r="M12" s="31">
        <f t="shared" si="0"/>
        <v>10878000</v>
      </c>
      <c r="N12" s="29">
        <f t="shared" si="1"/>
        <v>0</v>
      </c>
      <c r="O12" s="32">
        <f t="shared" si="2"/>
        <v>10878000</v>
      </c>
      <c r="P12" s="33" t="s">
        <v>27</v>
      </c>
      <c r="Q12" s="33" t="s">
        <v>59</v>
      </c>
      <c r="R12" s="13"/>
      <c r="S12" s="17"/>
      <c r="T12" s="17"/>
      <c r="U12" s="17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s="15" customFormat="1" ht="80.25" customHeight="1" thickBot="1" x14ac:dyDescent="0.25">
      <c r="A13" s="174" t="s">
        <v>70</v>
      </c>
      <c r="B13" s="59" t="s">
        <v>66</v>
      </c>
      <c r="C13" s="60" t="s">
        <v>64</v>
      </c>
      <c r="D13" s="61"/>
      <c r="E13" s="65">
        <v>10878000</v>
      </c>
      <c r="F13" s="63">
        <v>0</v>
      </c>
      <c r="G13" s="63">
        <f t="shared" si="3"/>
        <v>10878000</v>
      </c>
      <c r="H13" s="63">
        <f t="shared" si="6"/>
        <v>9246300</v>
      </c>
      <c r="I13" s="64">
        <v>0.85</v>
      </c>
      <c r="J13" s="65">
        <v>0</v>
      </c>
      <c r="K13" s="63">
        <v>0</v>
      </c>
      <c r="L13" s="156">
        <f t="shared" si="7"/>
        <v>0</v>
      </c>
      <c r="M13" s="65">
        <f t="shared" si="0"/>
        <v>10878000</v>
      </c>
      <c r="N13" s="63">
        <f t="shared" si="1"/>
        <v>0</v>
      </c>
      <c r="O13" s="156">
        <f t="shared" si="2"/>
        <v>10878000</v>
      </c>
      <c r="P13" s="66" t="s">
        <v>27</v>
      </c>
      <c r="Q13" s="66" t="s">
        <v>55</v>
      </c>
      <c r="R13" s="10"/>
      <c r="S13" s="16"/>
      <c r="T13" s="16"/>
      <c r="U13" s="16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s="10" customFormat="1" ht="54.95" customHeight="1" thickTop="1" thickBot="1" x14ac:dyDescent="0.25">
      <c r="A14" s="175" t="s">
        <v>24</v>
      </c>
      <c r="B14" s="169" t="s">
        <v>61</v>
      </c>
      <c r="C14" s="48"/>
      <c r="D14" s="145">
        <v>198000</v>
      </c>
      <c r="E14" s="145">
        <f>SUM(E15:E18)</f>
        <v>61538400</v>
      </c>
      <c r="F14" s="170">
        <f>SUM(F15:F18)</f>
        <v>0</v>
      </c>
      <c r="G14" s="146">
        <f t="shared" si="3"/>
        <v>61538400</v>
      </c>
      <c r="H14" s="146">
        <f t="shared" si="6"/>
        <v>52307640</v>
      </c>
      <c r="I14" s="47">
        <v>0.85</v>
      </c>
      <c r="J14" s="145">
        <f>SUM(J15:J18)</f>
        <v>0</v>
      </c>
      <c r="K14" s="46">
        <f>SUM(K15:K18)</f>
        <v>11160828</v>
      </c>
      <c r="L14" s="157">
        <f t="shared" si="7"/>
        <v>11160828</v>
      </c>
      <c r="M14" s="145">
        <f t="shared" si="0"/>
        <v>61538400</v>
      </c>
      <c r="N14" s="46">
        <f t="shared" si="1"/>
        <v>11160828</v>
      </c>
      <c r="O14" s="157">
        <f t="shared" si="2"/>
        <v>72699228</v>
      </c>
      <c r="P14" s="48"/>
      <c r="Q14" s="48"/>
      <c r="S14" s="16"/>
      <c r="T14" s="16"/>
      <c r="U14" s="16"/>
    </row>
    <row r="15" spans="1:143" s="5" customFormat="1" ht="39.950000000000003" customHeight="1" thickTop="1" thickBot="1" x14ac:dyDescent="0.25">
      <c r="A15" s="176" t="s">
        <v>34</v>
      </c>
      <c r="B15" s="74" t="s">
        <v>43</v>
      </c>
      <c r="C15" s="50" t="s">
        <v>30</v>
      </c>
      <c r="D15" s="51"/>
      <c r="E15" s="55">
        <v>19898970</v>
      </c>
      <c r="F15" s="52">
        <v>0</v>
      </c>
      <c r="G15" s="148">
        <f t="shared" si="3"/>
        <v>19898970</v>
      </c>
      <c r="H15" s="75">
        <f>G15*I15</f>
        <v>16914124.5</v>
      </c>
      <c r="I15" s="54">
        <v>0.85</v>
      </c>
      <c r="J15" s="55">
        <v>0</v>
      </c>
      <c r="K15" s="52">
        <v>0</v>
      </c>
      <c r="L15" s="56">
        <f t="shared" ref="L15:L18" si="10">SUM(J15:K15)</f>
        <v>0</v>
      </c>
      <c r="M15" s="55">
        <f t="shared" si="0"/>
        <v>19898970</v>
      </c>
      <c r="N15" s="52">
        <f t="shared" si="1"/>
        <v>0</v>
      </c>
      <c r="O15" s="56">
        <f t="shared" si="2"/>
        <v>19898970</v>
      </c>
      <c r="P15" s="57" t="s">
        <v>28</v>
      </c>
      <c r="Q15" s="57" t="s">
        <v>56</v>
      </c>
      <c r="R15" s="1"/>
      <c r="S15" s="13"/>
      <c r="T15" s="13"/>
      <c r="U15" s="13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</row>
    <row r="16" spans="1:143" s="5" customFormat="1" ht="72.75" thickTop="1" x14ac:dyDescent="0.2">
      <c r="A16" s="173" t="s">
        <v>35</v>
      </c>
      <c r="B16" s="76" t="s">
        <v>44</v>
      </c>
      <c r="C16" s="35" t="s">
        <v>30</v>
      </c>
      <c r="D16" s="58"/>
      <c r="E16" s="39">
        <v>303030</v>
      </c>
      <c r="F16" s="36">
        <v>0</v>
      </c>
      <c r="G16" s="139">
        <f t="shared" si="3"/>
        <v>303030</v>
      </c>
      <c r="H16" s="37">
        <f>G16*I16</f>
        <v>257575.5</v>
      </c>
      <c r="I16" s="38">
        <v>0.85</v>
      </c>
      <c r="J16" s="39">
        <v>0</v>
      </c>
      <c r="K16" s="36">
        <v>0</v>
      </c>
      <c r="L16" s="40">
        <f t="shared" si="10"/>
        <v>0</v>
      </c>
      <c r="M16" s="39">
        <f t="shared" si="0"/>
        <v>303030</v>
      </c>
      <c r="N16" s="36">
        <f t="shared" si="1"/>
        <v>0</v>
      </c>
      <c r="O16" s="40">
        <f t="shared" si="2"/>
        <v>303030</v>
      </c>
      <c r="P16" s="42" t="s">
        <v>27</v>
      </c>
      <c r="Q16" s="42" t="s">
        <v>55</v>
      </c>
      <c r="R16" s="1"/>
      <c r="S16" s="17"/>
      <c r="T16" s="17"/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</row>
    <row r="17" spans="1:143" s="7" customFormat="1" ht="39.950000000000003" customHeight="1" thickBot="1" x14ac:dyDescent="0.3">
      <c r="A17" s="173" t="s">
        <v>6</v>
      </c>
      <c r="B17" s="76" t="s">
        <v>68</v>
      </c>
      <c r="C17" s="35" t="s">
        <v>64</v>
      </c>
      <c r="D17" s="58"/>
      <c r="E17" s="39">
        <v>10256400</v>
      </c>
      <c r="F17" s="77">
        <v>0</v>
      </c>
      <c r="G17" s="139">
        <f t="shared" ref="G17:G18" si="11">SUM(E17:F17)</f>
        <v>10256400</v>
      </c>
      <c r="H17" s="139">
        <f>G17*I17</f>
        <v>8717940</v>
      </c>
      <c r="I17" s="38">
        <v>0.85</v>
      </c>
      <c r="J17" s="39">
        <v>0</v>
      </c>
      <c r="K17" s="36">
        <f>E17*0.27</f>
        <v>2769228</v>
      </c>
      <c r="L17" s="40">
        <f t="shared" si="10"/>
        <v>2769228</v>
      </c>
      <c r="M17" s="39">
        <f t="shared" si="0"/>
        <v>10256400</v>
      </c>
      <c r="N17" s="36">
        <f t="shared" si="1"/>
        <v>2769228</v>
      </c>
      <c r="O17" s="40">
        <f t="shared" si="2"/>
        <v>13025628</v>
      </c>
      <c r="P17" s="42" t="s">
        <v>28</v>
      </c>
      <c r="Q17" s="42" t="s">
        <v>59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s="12" customFormat="1" ht="39.950000000000003" customHeight="1" thickTop="1" thickBot="1" x14ac:dyDescent="0.3">
      <c r="A18" s="174" t="s">
        <v>84</v>
      </c>
      <c r="B18" s="78" t="s">
        <v>65</v>
      </c>
      <c r="C18" s="60" t="s">
        <v>64</v>
      </c>
      <c r="D18" s="62"/>
      <c r="E18" s="65">
        <v>31080000</v>
      </c>
      <c r="F18" s="79">
        <v>0</v>
      </c>
      <c r="G18" s="149">
        <f t="shared" si="11"/>
        <v>31080000</v>
      </c>
      <c r="H18" s="149">
        <f>G18*I18</f>
        <v>26418000</v>
      </c>
      <c r="I18" s="64">
        <v>0.85</v>
      </c>
      <c r="J18" s="65">
        <v>0</v>
      </c>
      <c r="K18" s="63">
        <f>E18*0.27</f>
        <v>8391600</v>
      </c>
      <c r="L18" s="156">
        <f t="shared" si="10"/>
        <v>8391600</v>
      </c>
      <c r="M18" s="65">
        <f t="shared" si="0"/>
        <v>31080000</v>
      </c>
      <c r="N18" s="63">
        <f t="shared" si="1"/>
        <v>8391600</v>
      </c>
      <c r="O18" s="156">
        <f t="shared" si="2"/>
        <v>39471600</v>
      </c>
      <c r="P18" s="66" t="s">
        <v>28</v>
      </c>
      <c r="Q18" s="66" t="s">
        <v>59</v>
      </c>
      <c r="R18" s="13"/>
      <c r="S18" s="17"/>
      <c r="T18" s="17"/>
      <c r="U18" s="17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s="9" customFormat="1" ht="54.95" customHeight="1" thickTop="1" thickBot="1" x14ac:dyDescent="0.25">
      <c r="A19" s="177" t="s">
        <v>25</v>
      </c>
      <c r="B19" s="67" t="s">
        <v>62</v>
      </c>
      <c r="C19" s="68"/>
      <c r="D19" s="69">
        <v>1196202</v>
      </c>
      <c r="E19" s="70">
        <f>SUM(E20:E25)</f>
        <v>372183000</v>
      </c>
      <c r="F19" s="71">
        <f>SUM(F20:F25)</f>
        <v>0</v>
      </c>
      <c r="G19" s="72">
        <f>SUM(E19:F19)</f>
        <v>372183000</v>
      </c>
      <c r="H19" s="147">
        <f t="shared" si="6"/>
        <v>316355550</v>
      </c>
      <c r="I19" s="73">
        <v>0.85</v>
      </c>
      <c r="J19" s="69">
        <f>SUM(J20:J25)</f>
        <v>0</v>
      </c>
      <c r="K19" s="158">
        <f>SUM(K20:K25)</f>
        <v>50349600</v>
      </c>
      <c r="L19" s="159">
        <f t="shared" ref="L19:L25" si="12">SUM(J19:K19)</f>
        <v>50349600</v>
      </c>
      <c r="M19" s="69">
        <f t="shared" si="0"/>
        <v>372183000</v>
      </c>
      <c r="N19" s="158">
        <f t="shared" si="1"/>
        <v>50349600</v>
      </c>
      <c r="O19" s="159">
        <f t="shared" si="2"/>
        <v>422532600</v>
      </c>
      <c r="P19" s="80"/>
      <c r="Q19" s="81"/>
      <c r="R19" s="1"/>
      <c r="S19" s="17"/>
      <c r="T19" s="17"/>
      <c r="U19" s="17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</row>
    <row r="20" spans="1:143" s="6" customFormat="1" ht="120" customHeight="1" thickTop="1" thickBot="1" x14ac:dyDescent="0.25">
      <c r="A20" s="176" t="s">
        <v>37</v>
      </c>
      <c r="B20" s="74" t="s">
        <v>45</v>
      </c>
      <c r="C20" s="50" t="s">
        <v>30</v>
      </c>
      <c r="D20" s="51"/>
      <c r="E20" s="55">
        <v>164549175</v>
      </c>
      <c r="F20" s="52">
        <v>0</v>
      </c>
      <c r="G20" s="148">
        <f>SUM(E20:F20)</f>
        <v>164549175</v>
      </c>
      <c r="H20" s="75">
        <f t="shared" si="6"/>
        <v>139866798.75</v>
      </c>
      <c r="I20" s="54">
        <v>0.85</v>
      </c>
      <c r="J20" s="55">
        <v>0</v>
      </c>
      <c r="K20" s="52">
        <v>0</v>
      </c>
      <c r="L20" s="56">
        <f t="shared" si="12"/>
        <v>0</v>
      </c>
      <c r="M20" s="55">
        <f>E20+J20</f>
        <v>164549175</v>
      </c>
      <c r="N20" s="52">
        <f t="shared" ref="N20:O20" si="13">F20+K20</f>
        <v>0</v>
      </c>
      <c r="O20" s="56">
        <f t="shared" si="13"/>
        <v>164549175</v>
      </c>
      <c r="P20" s="83" t="s">
        <v>28</v>
      </c>
      <c r="Q20" s="83" t="s">
        <v>56</v>
      </c>
      <c r="R20" s="1"/>
      <c r="S20" s="17"/>
      <c r="T20" s="17"/>
      <c r="U20" s="17"/>
      <c r="V20" s="1"/>
      <c r="W20" s="17"/>
      <c r="X20" s="17"/>
      <c r="Y20" s="17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</row>
    <row r="21" spans="1:143" s="6" customFormat="1" ht="144.75" thickTop="1" x14ac:dyDescent="0.2">
      <c r="A21" s="173" t="s">
        <v>38</v>
      </c>
      <c r="B21" s="76" t="s">
        <v>46</v>
      </c>
      <c r="C21" s="35" t="s">
        <v>30</v>
      </c>
      <c r="D21" s="58"/>
      <c r="E21" s="39">
        <v>2505825</v>
      </c>
      <c r="F21" s="36">
        <v>0</v>
      </c>
      <c r="G21" s="139">
        <f>SUM(E21:F21)</f>
        <v>2505825</v>
      </c>
      <c r="H21" s="37">
        <f t="shared" ref="H21" si="14">G21*I21</f>
        <v>2129951.25</v>
      </c>
      <c r="I21" s="38">
        <v>0.85</v>
      </c>
      <c r="J21" s="39">
        <v>0</v>
      </c>
      <c r="K21" s="36">
        <v>0</v>
      </c>
      <c r="L21" s="40">
        <f t="shared" si="12"/>
        <v>0</v>
      </c>
      <c r="M21" s="39">
        <f t="shared" ref="M21:M25" si="15">E21+J21</f>
        <v>2505825</v>
      </c>
      <c r="N21" s="36">
        <f t="shared" ref="N21:N25" si="16">F21+K21</f>
        <v>0</v>
      </c>
      <c r="O21" s="40">
        <f t="shared" ref="O21:O25" si="17">G21+L21</f>
        <v>2505825</v>
      </c>
      <c r="P21" s="85" t="s">
        <v>27</v>
      </c>
      <c r="Q21" s="85" t="s">
        <v>55</v>
      </c>
      <c r="R21" s="1"/>
      <c r="S21" s="13"/>
      <c r="T21" s="13"/>
      <c r="U21" s="13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</row>
    <row r="22" spans="1:143" s="7" customFormat="1" ht="54" customHeight="1" thickBot="1" x14ac:dyDescent="0.25">
      <c r="A22" s="173" t="s">
        <v>40</v>
      </c>
      <c r="B22" s="76" t="s">
        <v>39</v>
      </c>
      <c r="C22" s="35" t="s">
        <v>30</v>
      </c>
      <c r="D22" s="86"/>
      <c r="E22" s="39">
        <v>9184140</v>
      </c>
      <c r="F22" s="36">
        <v>0</v>
      </c>
      <c r="G22" s="139">
        <f>SUM(E22:F22)</f>
        <v>9184140</v>
      </c>
      <c r="H22" s="139">
        <f>G22*I22</f>
        <v>7806519</v>
      </c>
      <c r="I22" s="38">
        <v>0.85</v>
      </c>
      <c r="J22" s="39">
        <v>0</v>
      </c>
      <c r="K22" s="36">
        <v>0</v>
      </c>
      <c r="L22" s="40">
        <f t="shared" si="12"/>
        <v>0</v>
      </c>
      <c r="M22" s="39">
        <f t="shared" si="15"/>
        <v>9184140</v>
      </c>
      <c r="N22" s="36">
        <f t="shared" si="16"/>
        <v>0</v>
      </c>
      <c r="O22" s="40">
        <f t="shared" si="17"/>
        <v>9184140</v>
      </c>
      <c r="P22" s="85" t="s">
        <v>28</v>
      </c>
      <c r="Q22" s="85" t="s">
        <v>56</v>
      </c>
      <c r="R22" s="1"/>
      <c r="S22" s="17"/>
      <c r="T22" s="17"/>
      <c r="U22" s="17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</row>
    <row r="23" spans="1:143" s="7" customFormat="1" ht="52.5" customHeight="1" thickTop="1" thickBot="1" x14ac:dyDescent="0.25">
      <c r="A23" s="173" t="s">
        <v>41</v>
      </c>
      <c r="B23" s="76" t="s">
        <v>42</v>
      </c>
      <c r="C23" s="35" t="s">
        <v>30</v>
      </c>
      <c r="D23" s="86"/>
      <c r="E23" s="39">
        <v>139860</v>
      </c>
      <c r="F23" s="36">
        <v>0</v>
      </c>
      <c r="G23" s="139">
        <f>SUM(E23:F23)</f>
        <v>139860</v>
      </c>
      <c r="H23" s="139">
        <f>G23*I23</f>
        <v>118881</v>
      </c>
      <c r="I23" s="38">
        <v>0.85</v>
      </c>
      <c r="J23" s="39">
        <v>0</v>
      </c>
      <c r="K23" s="36">
        <v>0</v>
      </c>
      <c r="L23" s="40">
        <f t="shared" si="12"/>
        <v>0</v>
      </c>
      <c r="M23" s="39">
        <f t="shared" si="15"/>
        <v>139860</v>
      </c>
      <c r="N23" s="36">
        <f t="shared" si="16"/>
        <v>0</v>
      </c>
      <c r="O23" s="40">
        <f t="shared" si="17"/>
        <v>139860</v>
      </c>
      <c r="P23" s="85" t="s">
        <v>27</v>
      </c>
      <c r="Q23" s="85" t="s">
        <v>55</v>
      </c>
      <c r="R23" s="1"/>
      <c r="S23" s="13"/>
      <c r="T23" s="13"/>
      <c r="U23" s="13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</row>
    <row r="24" spans="1:143" s="12" customFormat="1" ht="54.75" thickTop="1" x14ac:dyDescent="0.2">
      <c r="A24" s="173" t="s">
        <v>73</v>
      </c>
      <c r="B24" s="76" t="s">
        <v>75</v>
      </c>
      <c r="C24" s="35" t="s">
        <v>64</v>
      </c>
      <c r="D24" s="58"/>
      <c r="E24" s="39">
        <v>186480000</v>
      </c>
      <c r="F24" s="36">
        <v>0</v>
      </c>
      <c r="G24" s="139">
        <f>E24</f>
        <v>186480000</v>
      </c>
      <c r="H24" s="139">
        <f>G24*I24</f>
        <v>158508000</v>
      </c>
      <c r="I24" s="38">
        <v>0.85</v>
      </c>
      <c r="J24" s="39">
        <v>0</v>
      </c>
      <c r="K24" s="36">
        <f>E24*0.27</f>
        <v>50349600</v>
      </c>
      <c r="L24" s="40">
        <f t="shared" si="12"/>
        <v>50349600</v>
      </c>
      <c r="M24" s="39">
        <f t="shared" si="15"/>
        <v>186480000</v>
      </c>
      <c r="N24" s="36">
        <f t="shared" si="16"/>
        <v>50349600</v>
      </c>
      <c r="O24" s="40">
        <f t="shared" si="17"/>
        <v>236829600</v>
      </c>
      <c r="P24" s="85" t="s">
        <v>28</v>
      </c>
      <c r="Q24" s="85" t="s">
        <v>59</v>
      </c>
      <c r="R24" s="1"/>
      <c r="S24" s="17"/>
      <c r="T24" s="17"/>
      <c r="U24" s="17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2" customFormat="1" ht="72.75" thickBot="1" x14ac:dyDescent="0.25">
      <c r="A25" s="174" t="s">
        <v>74</v>
      </c>
      <c r="B25" s="168" t="s">
        <v>82</v>
      </c>
      <c r="C25" s="87" t="s">
        <v>64</v>
      </c>
      <c r="D25" s="88"/>
      <c r="E25" s="31">
        <v>9324000</v>
      </c>
      <c r="F25" s="36">
        <v>0</v>
      </c>
      <c r="G25" s="139">
        <f>E25</f>
        <v>9324000</v>
      </c>
      <c r="H25" s="139">
        <f>G25*I25</f>
        <v>7925400</v>
      </c>
      <c r="I25" s="89">
        <v>0.85</v>
      </c>
      <c r="J25" s="39">
        <v>0</v>
      </c>
      <c r="K25" s="36">
        <v>0</v>
      </c>
      <c r="L25" s="40">
        <f t="shared" si="12"/>
        <v>0</v>
      </c>
      <c r="M25" s="39">
        <f t="shared" si="15"/>
        <v>9324000</v>
      </c>
      <c r="N25" s="36">
        <f t="shared" si="16"/>
        <v>0</v>
      </c>
      <c r="O25" s="40">
        <f t="shared" si="17"/>
        <v>9324000</v>
      </c>
      <c r="P25" s="91" t="s">
        <v>27</v>
      </c>
      <c r="Q25" s="91" t="s">
        <v>55</v>
      </c>
      <c r="R25" s="13"/>
      <c r="S25" s="17"/>
      <c r="T25" s="17"/>
      <c r="U25" s="17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9" customFormat="1" ht="54.95" customHeight="1" thickTop="1" thickBot="1" x14ac:dyDescent="0.25">
      <c r="A26" s="175" t="s">
        <v>26</v>
      </c>
      <c r="B26" s="167" t="s">
        <v>63</v>
      </c>
      <c r="C26" s="92"/>
      <c r="D26" s="69">
        <v>351000</v>
      </c>
      <c r="E26" s="69">
        <f>SUM(E27:E32)</f>
        <v>123387600</v>
      </c>
      <c r="F26" s="71">
        <f>SUM(F27:F32)</f>
        <v>0</v>
      </c>
      <c r="G26" s="147">
        <f t="shared" ref="G26:G32" si="18">SUM(E26:F26)</f>
        <v>123387600</v>
      </c>
      <c r="H26" s="147">
        <f t="shared" si="6"/>
        <v>104879460</v>
      </c>
      <c r="I26" s="73">
        <v>0.85</v>
      </c>
      <c r="J26" s="69">
        <f>SUM(J27:J32)</f>
        <v>0</v>
      </c>
      <c r="K26" s="158">
        <f>SUM(K27:K32)</f>
        <v>8139852</v>
      </c>
      <c r="L26" s="159">
        <f t="shared" ref="L26:L29" si="19">SUM(J26:K26)</f>
        <v>8139852</v>
      </c>
      <c r="M26" s="69">
        <f t="shared" ref="M26:O32" si="20">+E26+J26</f>
        <v>123387600</v>
      </c>
      <c r="N26" s="158">
        <f t="shared" si="20"/>
        <v>8139852</v>
      </c>
      <c r="O26" s="159">
        <f t="shared" si="20"/>
        <v>131527452</v>
      </c>
      <c r="P26" s="80"/>
      <c r="Q26" s="81"/>
      <c r="R26" s="17"/>
      <c r="S26" s="17"/>
      <c r="T26" s="17"/>
      <c r="U26" s="1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</row>
    <row r="27" spans="1:143" s="6" customFormat="1" ht="91.5" thickTop="1" thickBot="1" x14ac:dyDescent="0.25">
      <c r="A27" s="176" t="s">
        <v>51</v>
      </c>
      <c r="B27" s="49" t="s">
        <v>47</v>
      </c>
      <c r="C27" s="50" t="s">
        <v>30</v>
      </c>
      <c r="D27" s="93"/>
      <c r="E27" s="95">
        <v>58166220</v>
      </c>
      <c r="F27" s="82">
        <v>0</v>
      </c>
      <c r="G27" s="150">
        <f t="shared" si="18"/>
        <v>58166220</v>
      </c>
      <c r="H27" s="150">
        <f t="shared" si="6"/>
        <v>49441287</v>
      </c>
      <c r="I27" s="94">
        <v>0.85</v>
      </c>
      <c r="J27" s="95">
        <v>0</v>
      </c>
      <c r="K27" s="82">
        <v>0</v>
      </c>
      <c r="L27" s="96">
        <f t="shared" si="19"/>
        <v>0</v>
      </c>
      <c r="M27" s="95">
        <f t="shared" si="20"/>
        <v>58166220</v>
      </c>
      <c r="N27" s="82">
        <f t="shared" si="20"/>
        <v>0</v>
      </c>
      <c r="O27" s="96">
        <f t="shared" si="20"/>
        <v>58166220</v>
      </c>
      <c r="P27" s="97" t="s">
        <v>57</v>
      </c>
      <c r="Q27" s="97" t="s">
        <v>56</v>
      </c>
      <c r="R27" s="1"/>
      <c r="S27" s="13"/>
      <c r="T27" s="13"/>
      <c r="U27" s="13"/>
      <c r="V27" s="13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</row>
    <row r="28" spans="1:143" s="6" customFormat="1" ht="114" customHeight="1" thickTop="1" x14ac:dyDescent="0.2">
      <c r="A28" s="173" t="s">
        <v>49</v>
      </c>
      <c r="B28" s="34" t="s">
        <v>58</v>
      </c>
      <c r="C28" s="35" t="s">
        <v>30</v>
      </c>
      <c r="D28" s="98"/>
      <c r="E28" s="100">
        <v>885780</v>
      </c>
      <c r="F28" s="84">
        <v>0</v>
      </c>
      <c r="G28" s="151">
        <f t="shared" si="18"/>
        <v>885780</v>
      </c>
      <c r="H28" s="151">
        <f t="shared" ref="H28" si="21">G28*I28</f>
        <v>752913</v>
      </c>
      <c r="I28" s="99">
        <v>0.85</v>
      </c>
      <c r="J28" s="100">
        <v>0</v>
      </c>
      <c r="K28" s="84">
        <v>0</v>
      </c>
      <c r="L28" s="160">
        <f t="shared" ref="L28" si="22">SUM(J28:K28)</f>
        <v>0</v>
      </c>
      <c r="M28" s="100">
        <f t="shared" si="20"/>
        <v>885780</v>
      </c>
      <c r="N28" s="84">
        <f t="shared" si="20"/>
        <v>0</v>
      </c>
      <c r="O28" s="160">
        <f t="shared" si="20"/>
        <v>885780</v>
      </c>
      <c r="P28" s="101" t="s">
        <v>27</v>
      </c>
      <c r="Q28" s="101" t="s">
        <v>55</v>
      </c>
      <c r="R28" s="1"/>
      <c r="S28" s="17"/>
      <c r="T28" s="17"/>
      <c r="U28" s="17"/>
      <c r="V28" s="17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</row>
    <row r="29" spans="1:143" s="8" customFormat="1" ht="63.75" customHeight="1" x14ac:dyDescent="0.2">
      <c r="A29" s="173" t="s">
        <v>50</v>
      </c>
      <c r="B29" s="34" t="s">
        <v>48</v>
      </c>
      <c r="C29" s="35" t="s">
        <v>30</v>
      </c>
      <c r="D29" s="98"/>
      <c r="E29" s="103">
        <v>33675180</v>
      </c>
      <c r="F29" s="90">
        <v>0</v>
      </c>
      <c r="G29" s="152">
        <f t="shared" si="18"/>
        <v>33675180</v>
      </c>
      <c r="H29" s="152">
        <f t="shared" si="6"/>
        <v>28623903</v>
      </c>
      <c r="I29" s="102">
        <v>0.85</v>
      </c>
      <c r="J29" s="103">
        <v>0</v>
      </c>
      <c r="K29" s="90">
        <v>0</v>
      </c>
      <c r="L29" s="104">
        <f t="shared" si="19"/>
        <v>0</v>
      </c>
      <c r="M29" s="103">
        <f t="shared" si="20"/>
        <v>33675180</v>
      </c>
      <c r="N29" s="90">
        <f t="shared" si="20"/>
        <v>0</v>
      </c>
      <c r="O29" s="104">
        <f t="shared" si="20"/>
        <v>33675180</v>
      </c>
      <c r="P29" s="101" t="s">
        <v>28</v>
      </c>
      <c r="Q29" s="101" t="s">
        <v>56</v>
      </c>
      <c r="R29" s="1"/>
      <c r="S29" s="13"/>
      <c r="T29" s="13"/>
      <c r="U29" s="13"/>
      <c r="V29" s="13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</row>
    <row r="30" spans="1:143" s="8" customFormat="1" ht="72" x14ac:dyDescent="0.2">
      <c r="A30" s="173" t="s">
        <v>52</v>
      </c>
      <c r="B30" s="34" t="s">
        <v>53</v>
      </c>
      <c r="C30" s="35" t="s">
        <v>30</v>
      </c>
      <c r="D30" s="98"/>
      <c r="E30" s="103">
        <v>512820</v>
      </c>
      <c r="F30" s="90">
        <v>0</v>
      </c>
      <c r="G30" s="152">
        <f t="shared" si="18"/>
        <v>512820</v>
      </c>
      <c r="H30" s="152">
        <f t="shared" ref="H30:H32" si="23">G30*I30</f>
        <v>435897</v>
      </c>
      <c r="I30" s="102">
        <v>0.85</v>
      </c>
      <c r="J30" s="103">
        <v>0</v>
      </c>
      <c r="K30" s="90">
        <v>0</v>
      </c>
      <c r="L30" s="104">
        <f t="shared" ref="L30" si="24">SUM(J30:K30)</f>
        <v>0</v>
      </c>
      <c r="M30" s="103">
        <f t="shared" si="20"/>
        <v>512820</v>
      </c>
      <c r="N30" s="90">
        <f t="shared" si="20"/>
        <v>0</v>
      </c>
      <c r="O30" s="104">
        <f t="shared" si="20"/>
        <v>512820</v>
      </c>
      <c r="P30" s="101" t="s">
        <v>27</v>
      </c>
      <c r="Q30" s="101" t="s">
        <v>55</v>
      </c>
      <c r="R30" s="1"/>
      <c r="S30" s="17"/>
      <c r="T30" s="17"/>
      <c r="U30" s="17"/>
      <c r="V30" s="17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</row>
    <row r="31" spans="1:143" s="8" customFormat="1" ht="54" x14ac:dyDescent="0.2">
      <c r="A31" s="173" t="s">
        <v>76</v>
      </c>
      <c r="B31" s="34" t="s">
        <v>77</v>
      </c>
      <c r="C31" s="35" t="s">
        <v>64</v>
      </c>
      <c r="D31" s="105"/>
      <c r="E31" s="103">
        <v>9945600</v>
      </c>
      <c r="F31" s="90">
        <v>0</v>
      </c>
      <c r="G31" s="152">
        <f t="shared" si="18"/>
        <v>9945600</v>
      </c>
      <c r="H31" s="152">
        <f t="shared" si="23"/>
        <v>8453760</v>
      </c>
      <c r="I31" s="102">
        <v>0.85</v>
      </c>
      <c r="J31" s="103">
        <v>0</v>
      </c>
      <c r="K31" s="90">
        <f>E31*0.27</f>
        <v>2685312</v>
      </c>
      <c r="L31" s="104">
        <f>SUM(J31:K31)</f>
        <v>2685312</v>
      </c>
      <c r="M31" s="103">
        <f t="shared" si="20"/>
        <v>9945600</v>
      </c>
      <c r="N31" s="90">
        <f t="shared" si="20"/>
        <v>2685312</v>
      </c>
      <c r="O31" s="104">
        <f t="shared" si="20"/>
        <v>12630912</v>
      </c>
      <c r="P31" s="101" t="s">
        <v>28</v>
      </c>
      <c r="Q31" s="101" t="s">
        <v>59</v>
      </c>
      <c r="R31" s="13"/>
      <c r="S31" s="17"/>
      <c r="T31" s="17"/>
      <c r="U31" s="17"/>
      <c r="V31" s="17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s="8" customFormat="1" ht="39.950000000000003" customHeight="1" thickBot="1" x14ac:dyDescent="0.25">
      <c r="A32" s="178" t="s">
        <v>83</v>
      </c>
      <c r="B32" s="106" t="s">
        <v>78</v>
      </c>
      <c r="C32" s="107" t="s">
        <v>64</v>
      </c>
      <c r="D32" s="108"/>
      <c r="E32" s="111">
        <v>20202000</v>
      </c>
      <c r="F32" s="109">
        <v>0</v>
      </c>
      <c r="G32" s="153">
        <f t="shared" si="18"/>
        <v>20202000</v>
      </c>
      <c r="H32" s="153">
        <f t="shared" si="23"/>
        <v>17171700</v>
      </c>
      <c r="I32" s="110">
        <v>0.85</v>
      </c>
      <c r="J32" s="111">
        <v>0</v>
      </c>
      <c r="K32" s="109">
        <f>E32*0.27</f>
        <v>5454540</v>
      </c>
      <c r="L32" s="161">
        <f>SUM(J32:K32)</f>
        <v>5454540</v>
      </c>
      <c r="M32" s="111">
        <f t="shared" si="20"/>
        <v>20202000</v>
      </c>
      <c r="N32" s="109">
        <f t="shared" si="20"/>
        <v>5454540</v>
      </c>
      <c r="O32" s="161">
        <f t="shared" si="20"/>
        <v>25656540</v>
      </c>
      <c r="P32" s="112" t="s">
        <v>28</v>
      </c>
      <c r="Q32" s="107" t="s">
        <v>15</v>
      </c>
      <c r="R32" s="17"/>
      <c r="S32" s="17"/>
      <c r="T32" s="17"/>
      <c r="U32" s="17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s="2" customFormat="1" ht="39.75" customHeight="1" thickBot="1" x14ac:dyDescent="0.25">
      <c r="A33" s="113"/>
      <c r="B33" s="114" t="s">
        <v>21</v>
      </c>
      <c r="C33" s="115"/>
      <c r="D33" s="141">
        <f>+D4+D9+D14+D19+D26</f>
        <v>2095202</v>
      </c>
      <c r="E33" s="118">
        <f>E4+E9+E14+E19+E26</f>
        <v>646628752</v>
      </c>
      <c r="F33" s="116">
        <f>F4+F9+F14+F19+F26</f>
        <v>0</v>
      </c>
      <c r="G33" s="116">
        <f>G4+G9+G14+G19+G26</f>
        <v>646628752</v>
      </c>
      <c r="H33" s="116">
        <f>H4+H9+H14+H19+H26</f>
        <v>549634439.10000002</v>
      </c>
      <c r="I33" s="117">
        <v>0.85</v>
      </c>
      <c r="J33" s="118">
        <f t="shared" ref="J33:O33" si="25">J4+J9+J14+J19+J26</f>
        <v>0</v>
      </c>
      <c r="K33" s="116">
        <f t="shared" si="25"/>
        <v>73846080</v>
      </c>
      <c r="L33" s="162">
        <f t="shared" si="25"/>
        <v>73846080</v>
      </c>
      <c r="M33" s="166">
        <f t="shared" si="25"/>
        <v>646628752</v>
      </c>
      <c r="N33" s="165">
        <f t="shared" si="25"/>
        <v>73846080</v>
      </c>
      <c r="O33" s="162">
        <f t="shared" si="25"/>
        <v>720474832</v>
      </c>
      <c r="P33" s="119"/>
      <c r="Q33" s="119"/>
      <c r="R33" s="1"/>
      <c r="S33" s="13"/>
      <c r="T33" s="13"/>
      <c r="U33" s="13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</row>
    <row r="34" spans="1:143" s="2" customFormat="1" ht="39.950000000000003" customHeight="1" x14ac:dyDescent="0.2">
      <c r="A34" s="120"/>
      <c r="B34" s="121"/>
      <c r="C34" s="122" t="s">
        <v>30</v>
      </c>
      <c r="D34" s="123"/>
      <c r="E34" s="154">
        <f>SUMIFS(E4:E32,C4:C32,C34)</f>
        <v>323314362</v>
      </c>
      <c r="F34" s="124">
        <f>SUMIFS(F4:F32,C4:C32,C34)</f>
        <v>0</v>
      </c>
      <c r="G34" s="124">
        <f>SUMIFS(G4:G32,C4:C32,C34)</f>
        <v>323314362</v>
      </c>
      <c r="H34" s="124">
        <f>SUMIFS(H4:H32,C4:C32,C34)</f>
        <v>274817207.69999999</v>
      </c>
      <c r="I34" s="125">
        <v>0.85</v>
      </c>
      <c r="J34" s="126">
        <f>SUMIFS(J4:J32,C4:C32,C34)</f>
        <v>0</v>
      </c>
      <c r="K34" s="127">
        <f>SUMIFS(K4:K32,C4:C32,C34)</f>
        <v>0</v>
      </c>
      <c r="L34" s="163">
        <f>SUMIFS(L4:L32,C4:C32,C34)</f>
        <v>0</v>
      </c>
      <c r="M34" s="126">
        <f>SUMIFS(M4:M32,C4:C32,C34)</f>
        <v>323314362</v>
      </c>
      <c r="N34" s="127">
        <f>SUMIFS(N4:N32,C4:C32,C34)</f>
        <v>0</v>
      </c>
      <c r="O34" s="163">
        <f>SUMIFS(O4:O32,C4:C32,C34)</f>
        <v>323314362</v>
      </c>
      <c r="P34" s="128"/>
      <c r="Q34" s="128"/>
      <c r="R34" s="1"/>
      <c r="S34" s="17"/>
      <c r="T34" s="17"/>
      <c r="U34" s="17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</row>
    <row r="35" spans="1:143" s="2" customFormat="1" ht="39.950000000000003" customHeight="1" x14ac:dyDescent="0.2">
      <c r="A35" s="129"/>
      <c r="B35" s="130"/>
      <c r="C35" s="131" t="s">
        <v>64</v>
      </c>
      <c r="D35" s="140"/>
      <c r="E35" s="134">
        <f>SUMIFS(E4:E32,C4:C32,C35)</f>
        <v>323314390</v>
      </c>
      <c r="F35" s="132">
        <f>SUMIFS(F4:F32,C4:C32,C35)</f>
        <v>0</v>
      </c>
      <c r="G35" s="132">
        <f>E35</f>
        <v>323314390</v>
      </c>
      <c r="H35" s="132">
        <f>G35*I35-0.1</f>
        <v>274817231.39999998</v>
      </c>
      <c r="I35" s="133">
        <v>0.85</v>
      </c>
      <c r="J35" s="134">
        <f>SUMIFS(J4:J32,C4:C32,C35)</f>
        <v>0</v>
      </c>
      <c r="K35" s="132">
        <f>SUMIFS(K4:K32,C4:C32,C35)</f>
        <v>73846080</v>
      </c>
      <c r="L35" s="164">
        <f>SUMIFS(L4:L32,C4:C32,C35)</f>
        <v>73846080</v>
      </c>
      <c r="M35" s="134">
        <f>SUMIFS(M4:M32,C4:C32,C35)</f>
        <v>323314390</v>
      </c>
      <c r="N35" s="132">
        <f>SUMIFS(N4:N32,C4:C32,C35)</f>
        <v>73846080</v>
      </c>
      <c r="O35" s="164">
        <f>SUMIFS(O4:O32,C4:C32,C35)</f>
        <v>397160470</v>
      </c>
      <c r="P35" s="135"/>
      <c r="Q35" s="135"/>
      <c r="R35" s="1"/>
      <c r="S35" s="179"/>
      <c r="T35" s="179"/>
      <c r="U35" s="179"/>
    </row>
    <row r="36" spans="1:143" ht="18" x14ac:dyDescent="0.25">
      <c r="A36" s="136"/>
      <c r="B36" s="137"/>
      <c r="C36" s="137"/>
      <c r="D36" s="138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"/>
      <c r="S36" s="17"/>
      <c r="T36" s="17"/>
      <c r="U36" s="17"/>
    </row>
    <row r="37" spans="1:143" ht="18" x14ac:dyDescent="0.25">
      <c r="A37" s="136"/>
      <c r="B37" s="137"/>
      <c r="C37" s="137"/>
      <c r="D37" s="137"/>
      <c r="E37" s="138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7"/>
      <c r="S37" s="17"/>
      <c r="T37" s="17"/>
      <c r="U37" s="17"/>
    </row>
    <row r="38" spans="1:143" ht="18" x14ac:dyDescent="0.25">
      <c r="A38" s="136"/>
      <c r="B38" s="137"/>
      <c r="C38" s="137"/>
      <c r="D38" s="137">
        <f>(2095202-14671)/2</f>
        <v>1040265.5</v>
      </c>
      <c r="E38" s="138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S38" s="17"/>
      <c r="T38" s="17"/>
      <c r="U38" s="17"/>
    </row>
    <row r="39" spans="1:143" ht="18" x14ac:dyDescent="0.25">
      <c r="A39" s="136"/>
      <c r="B39" s="137"/>
      <c r="C39" s="181"/>
      <c r="D39" s="181"/>
      <c r="E39" s="182"/>
      <c r="F39" s="183"/>
      <c r="G39" s="183"/>
      <c r="H39" s="184"/>
      <c r="I39" s="181"/>
      <c r="J39" s="181"/>
      <c r="K39" s="181"/>
      <c r="L39" s="181"/>
      <c r="M39" s="181"/>
      <c r="N39" s="181"/>
      <c r="O39" s="181"/>
      <c r="P39" s="137"/>
      <c r="Q39" s="137"/>
      <c r="S39" s="180"/>
      <c r="T39" s="180"/>
      <c r="U39" s="180"/>
    </row>
    <row r="40" spans="1:143" ht="18" x14ac:dyDescent="0.25">
      <c r="A40" s="136"/>
      <c r="B40" s="137"/>
      <c r="C40" s="185"/>
      <c r="D40" s="185"/>
      <c r="E40" s="186"/>
      <c r="F40" s="186"/>
      <c r="G40" s="186"/>
      <c r="H40" s="184"/>
      <c r="I40" s="181"/>
      <c r="J40" s="181"/>
      <c r="K40" s="181"/>
      <c r="L40" s="181"/>
      <c r="M40" s="187"/>
      <c r="N40" s="186"/>
      <c r="O40" s="181"/>
      <c r="P40" s="137"/>
      <c r="Q40" s="137"/>
    </row>
    <row r="41" spans="1:143" ht="18" x14ac:dyDescent="0.25">
      <c r="A41" s="136"/>
      <c r="B41" s="137"/>
      <c r="C41" s="185"/>
      <c r="D41" s="185"/>
      <c r="E41" s="186"/>
      <c r="F41" s="186"/>
      <c r="G41" s="186"/>
      <c r="H41" s="184"/>
      <c r="I41" s="181"/>
      <c r="J41" s="181"/>
      <c r="K41" s="181"/>
      <c r="L41" s="181"/>
      <c r="M41" s="187"/>
      <c r="N41" s="181"/>
      <c r="O41" s="181"/>
      <c r="P41" s="137"/>
      <c r="Q41" s="137"/>
    </row>
    <row r="42" spans="1:143" ht="18" x14ac:dyDescent="0.25">
      <c r="A42" s="136"/>
      <c r="B42" s="137"/>
      <c r="C42" s="185"/>
      <c r="D42" s="185"/>
      <c r="E42" s="186"/>
      <c r="F42" s="186"/>
      <c r="G42" s="186"/>
      <c r="H42" s="184"/>
      <c r="I42" s="181"/>
      <c r="J42" s="181"/>
      <c r="K42" s="181"/>
      <c r="L42" s="181"/>
      <c r="M42" s="181"/>
      <c r="N42" s="181"/>
      <c r="O42" s="181"/>
      <c r="P42" s="137"/>
      <c r="Q42" s="137"/>
    </row>
    <row r="43" spans="1:143" ht="18" x14ac:dyDescent="0.25">
      <c r="A43" s="136"/>
      <c r="B43" s="137"/>
      <c r="C43" s="185"/>
      <c r="D43" s="185"/>
      <c r="E43" s="186"/>
      <c r="F43" s="186"/>
      <c r="G43" s="186"/>
      <c r="H43" s="181"/>
      <c r="I43" s="181"/>
      <c r="J43" s="181"/>
      <c r="K43" s="181"/>
      <c r="L43" s="181"/>
      <c r="M43" s="181"/>
      <c r="N43" s="181"/>
      <c r="O43" s="181"/>
      <c r="P43" s="137"/>
      <c r="Q43" s="137"/>
    </row>
    <row r="44" spans="1:143" ht="18" x14ac:dyDescent="0.25">
      <c r="A44" s="136"/>
      <c r="B44" s="137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38"/>
      <c r="Q44" s="137"/>
    </row>
    <row r="45" spans="1:143" x14ac:dyDescent="0.2"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</row>
    <row r="46" spans="1:143" x14ac:dyDescent="0.2"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</row>
    <row r="47" spans="1:143" x14ac:dyDescent="0.2">
      <c r="C47" s="188"/>
      <c r="D47" s="188"/>
      <c r="E47" s="188"/>
      <c r="F47" s="188"/>
      <c r="G47" s="189"/>
      <c r="H47" s="188"/>
      <c r="I47" s="188"/>
      <c r="J47" s="188"/>
      <c r="K47" s="188"/>
      <c r="L47" s="188"/>
      <c r="M47" s="188"/>
      <c r="N47" s="188"/>
      <c r="O47" s="188"/>
    </row>
    <row r="48" spans="1:143" x14ac:dyDescent="0.2">
      <c r="C48" s="188"/>
      <c r="D48" s="188"/>
      <c r="E48" s="188"/>
      <c r="F48" s="188"/>
      <c r="G48" s="189"/>
      <c r="H48" s="188"/>
      <c r="I48" s="188"/>
      <c r="J48" s="188"/>
      <c r="K48" s="188"/>
      <c r="L48" s="188"/>
      <c r="M48" s="188"/>
      <c r="N48" s="188"/>
      <c r="O48" s="188"/>
    </row>
    <row r="49" spans="1:15" x14ac:dyDescent="0.2">
      <c r="C49" s="188"/>
      <c r="D49" s="188"/>
      <c r="E49" s="188"/>
      <c r="F49" s="188"/>
      <c r="G49" s="189"/>
      <c r="H49" s="188"/>
      <c r="I49" s="188"/>
      <c r="J49" s="188"/>
      <c r="K49" s="188"/>
      <c r="L49" s="188"/>
      <c r="M49" s="188"/>
      <c r="N49" s="188"/>
      <c r="O49" s="188"/>
    </row>
    <row r="50" spans="1:15" x14ac:dyDescent="0.2">
      <c r="A50" s="1"/>
    </row>
    <row r="51" spans="1:15" x14ac:dyDescent="0.2">
      <c r="A51" s="1"/>
    </row>
  </sheetData>
  <autoFilter ref="A3:EM35"/>
  <mergeCells count="19">
    <mergeCell ref="L2:L3"/>
    <mergeCell ref="Q1:Q3"/>
    <mergeCell ref="A1:A3"/>
    <mergeCell ref="C1:C3"/>
    <mergeCell ref="P1:P3"/>
    <mergeCell ref="B1:B3"/>
    <mergeCell ref="M1:O1"/>
    <mergeCell ref="H2:I2"/>
    <mergeCell ref="G2:G3"/>
    <mergeCell ref="O2:O3"/>
    <mergeCell ref="N2:N3"/>
    <mergeCell ref="J1:L1"/>
    <mergeCell ref="M2:M3"/>
    <mergeCell ref="D2:D3"/>
    <mergeCell ref="D1:I1"/>
    <mergeCell ref="E2:E3"/>
    <mergeCell ref="F2:F3"/>
    <mergeCell ref="J2:J3"/>
    <mergeCell ref="K2:K3"/>
  </mergeCells>
  <pageMargins left="0.23622047244094491" right="0.23622047244094491" top="0.74803149606299213" bottom="0.74803149606299213" header="0.31496062992125984" footer="0.31496062992125984"/>
  <pageSetup paperSize="8" scale="56" fitToHeight="0" orientation="landscape" r:id="rId1"/>
  <headerFooter>
    <oddHeader>&amp;L&amp;G&amp;C
&amp;"Arial,Félkövér"&amp;14RÉSZLETES KÖLTSÉGBONTÁS&amp;R&amp;"Arial,Normál"&amp;10
 2.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részletes költségbontás</vt:lpstr>
      <vt:lpstr>'részletes költségbontás'!Nyomtatási_terület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Kelemen Ildikó</cp:lastModifiedBy>
  <cp:lastPrinted>2019-12-12T08:54:25Z</cp:lastPrinted>
  <dcterms:created xsi:type="dcterms:W3CDTF">2015-11-23T11:36:22Z</dcterms:created>
  <dcterms:modified xsi:type="dcterms:W3CDTF">2019-12-12T08:54:33Z</dcterms:modified>
</cp:coreProperties>
</file>